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D:\Professionnel\GADD\Administration\"/>
    </mc:Choice>
  </mc:AlternateContent>
  <xr:revisionPtr revIDLastSave="0" documentId="13_ncr:1_{1A30A125-1558-4F49-8333-E1E976F0EC5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Budget Total" sheetId="1" r:id="rId1"/>
    <sheet name="2022" sheetId="2" r:id="rId2"/>
    <sheet name="2023" sheetId="3" r:id="rId3"/>
    <sheet name="2024" sheetId="4" r:id="rId4"/>
    <sheet name="2025" sheetId="5" r:id="rId5"/>
    <sheet name="2026" sheetId="6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6" l="1"/>
  <c r="P30" i="6"/>
  <c r="P27" i="6"/>
  <c r="P28" i="6"/>
  <c r="P26" i="6"/>
  <c r="P24" i="6"/>
  <c r="P23" i="6"/>
  <c r="P21" i="6"/>
  <c r="P20" i="6"/>
  <c r="P18" i="6"/>
  <c r="P17" i="6"/>
  <c r="P16" i="6"/>
  <c r="P13" i="6"/>
  <c r="P12" i="6"/>
  <c r="P9" i="6"/>
  <c r="P10" i="6"/>
  <c r="P11" i="6"/>
  <c r="P8" i="6"/>
  <c r="P7" i="6"/>
  <c r="P14" i="6"/>
  <c r="P6" i="6"/>
  <c r="P35" i="5"/>
  <c r="P34" i="5"/>
  <c r="P33" i="5"/>
  <c r="P30" i="5"/>
  <c r="P31" i="5"/>
  <c r="P29" i="5"/>
  <c r="P27" i="5"/>
  <c r="P26" i="5"/>
  <c r="P24" i="5"/>
  <c r="P23" i="5"/>
  <c r="P21" i="5"/>
  <c r="P20" i="5"/>
  <c r="P19" i="5"/>
  <c r="P18" i="5"/>
  <c r="P16" i="5"/>
  <c r="Q16" i="5" s="1"/>
  <c r="P15" i="5"/>
  <c r="Q15" i="5" s="1"/>
  <c r="P14" i="5"/>
  <c r="R14" i="5" s="1"/>
  <c r="P13" i="5"/>
  <c r="P12" i="5"/>
  <c r="R12" i="5" s="1"/>
  <c r="P11" i="5"/>
  <c r="Q11" i="5" s="1"/>
  <c r="P10" i="5"/>
  <c r="Q10" i="5" s="1"/>
  <c r="P9" i="5"/>
  <c r="Q9" i="5" s="1"/>
  <c r="P8" i="5"/>
  <c r="R8" i="5" s="1"/>
  <c r="P7" i="5"/>
  <c r="R7" i="5" s="1"/>
  <c r="P6" i="5"/>
  <c r="Q6" i="5" s="1"/>
  <c r="Q13" i="5"/>
  <c r="R13" i="5"/>
  <c r="R15" i="5"/>
  <c r="P33" i="4"/>
  <c r="P32" i="4"/>
  <c r="P31" i="4"/>
  <c r="P28" i="4"/>
  <c r="P29" i="4"/>
  <c r="P27" i="4"/>
  <c r="P26" i="4"/>
  <c r="P24" i="4"/>
  <c r="P23" i="4"/>
  <c r="P21" i="4"/>
  <c r="P20" i="4"/>
  <c r="P18" i="4"/>
  <c r="P17" i="4"/>
  <c r="P16" i="4"/>
  <c r="P14" i="4"/>
  <c r="P13" i="4"/>
  <c r="P12" i="4"/>
  <c r="P11" i="4"/>
  <c r="P10" i="4"/>
  <c r="P9" i="4"/>
  <c r="P8" i="4"/>
  <c r="P7" i="4"/>
  <c r="P6" i="4"/>
  <c r="P34" i="3"/>
  <c r="P33" i="3"/>
  <c r="P32" i="3"/>
  <c r="P30" i="3"/>
  <c r="P29" i="3"/>
  <c r="P28" i="3"/>
  <c r="P27" i="3"/>
  <c r="P25" i="3"/>
  <c r="P24" i="3"/>
  <c r="P23" i="3"/>
  <c r="P21" i="3"/>
  <c r="P20" i="3"/>
  <c r="P18" i="3"/>
  <c r="P17" i="3"/>
  <c r="P16" i="3"/>
  <c r="P14" i="3"/>
  <c r="P13" i="3"/>
  <c r="P11" i="3"/>
  <c r="P10" i="3"/>
  <c r="P9" i="3"/>
  <c r="P8" i="3"/>
  <c r="P7" i="3"/>
  <c r="Q14" i="5" l="1"/>
  <c r="Q7" i="5"/>
  <c r="Q12" i="5"/>
  <c r="R16" i="5"/>
  <c r="R11" i="5"/>
  <c r="R10" i="5"/>
  <c r="R9" i="5"/>
  <c r="Q8" i="5"/>
  <c r="R6" i="5"/>
  <c r="P6" i="3"/>
  <c r="P15" i="3" s="1"/>
  <c r="U12" i="3" s="1"/>
  <c r="P31" i="2"/>
  <c r="P30" i="2"/>
  <c r="P29" i="2"/>
  <c r="Q29" i="2" s="1"/>
  <c r="P28" i="2"/>
  <c r="R28" i="2" s="1"/>
  <c r="P26" i="2"/>
  <c r="P25" i="2"/>
  <c r="P24" i="2"/>
  <c r="R24" i="2" s="1"/>
  <c r="P22" i="2"/>
  <c r="Q22" i="2" s="1"/>
  <c r="P21" i="2"/>
  <c r="Q21" i="2" s="1"/>
  <c r="P20" i="2"/>
  <c r="P18" i="2"/>
  <c r="Q18" i="2" s="1"/>
  <c r="P17" i="2"/>
  <c r="Q17" i="2" s="1"/>
  <c r="P15" i="2"/>
  <c r="P14" i="2"/>
  <c r="P12" i="2"/>
  <c r="R12" i="2" s="1"/>
  <c r="P11" i="2"/>
  <c r="Q11" i="2" s="1"/>
  <c r="P10" i="2"/>
  <c r="Q10" i="2" s="1"/>
  <c r="P9" i="2"/>
  <c r="Q9" i="2" s="1"/>
  <c r="P6" i="2"/>
  <c r="P8" i="2"/>
  <c r="R8" i="2" s="1"/>
  <c r="P7" i="2"/>
  <c r="Q7" i="2" s="1"/>
  <c r="P32" i="6"/>
  <c r="U18" i="6" s="1"/>
  <c r="R31" i="6"/>
  <c r="Q31" i="6"/>
  <c r="R30" i="6"/>
  <c r="Q30" i="6"/>
  <c r="P29" i="6"/>
  <c r="U17" i="6" s="1"/>
  <c r="R28" i="6"/>
  <c r="Q28" i="6"/>
  <c r="R27" i="6"/>
  <c r="Q27" i="6"/>
  <c r="R26" i="6"/>
  <c r="Q26" i="6"/>
  <c r="P25" i="6"/>
  <c r="U16" i="6" s="1"/>
  <c r="R24" i="6"/>
  <c r="Q24" i="6"/>
  <c r="R23" i="6"/>
  <c r="Q23" i="6"/>
  <c r="P22" i="6"/>
  <c r="U15" i="6" s="1"/>
  <c r="R21" i="6"/>
  <c r="Q21" i="6"/>
  <c r="R20" i="6"/>
  <c r="Q20" i="6"/>
  <c r="P19" i="6"/>
  <c r="U14" i="6" s="1"/>
  <c r="R18" i="6"/>
  <c r="Q18" i="6"/>
  <c r="R17" i="6"/>
  <c r="Q17" i="6"/>
  <c r="R16" i="6"/>
  <c r="Q16" i="6"/>
  <c r="T18" i="6"/>
  <c r="P15" i="6"/>
  <c r="U13" i="6" s="1"/>
  <c r="T17" i="6"/>
  <c r="R14" i="6"/>
  <c r="Q14" i="6"/>
  <c r="T16" i="6"/>
  <c r="T15" i="6"/>
  <c r="T14" i="6"/>
  <c r="T13" i="6"/>
  <c r="R13" i="6"/>
  <c r="Q13" i="6"/>
  <c r="R12" i="6"/>
  <c r="Q12" i="6"/>
  <c r="R11" i="6"/>
  <c r="Q11" i="6"/>
  <c r="R10" i="6"/>
  <c r="Q10" i="6"/>
  <c r="R9" i="6"/>
  <c r="Q9" i="6"/>
  <c r="R8" i="6"/>
  <c r="Q8" i="6"/>
  <c r="R7" i="6"/>
  <c r="Q7" i="6"/>
  <c r="R6" i="6"/>
  <c r="Q6" i="6"/>
  <c r="P36" i="5"/>
  <c r="U20" i="5" s="1"/>
  <c r="R35" i="5"/>
  <c r="Q35" i="5"/>
  <c r="R34" i="5"/>
  <c r="Q34" i="5"/>
  <c r="R33" i="5"/>
  <c r="Q33" i="5"/>
  <c r="P32" i="5"/>
  <c r="U19" i="5" s="1"/>
  <c r="R31" i="5"/>
  <c r="Q31" i="5"/>
  <c r="R30" i="5"/>
  <c r="Q30" i="5"/>
  <c r="R29" i="5"/>
  <c r="Q29" i="5"/>
  <c r="P28" i="5"/>
  <c r="U18" i="5" s="1"/>
  <c r="R27" i="5"/>
  <c r="Q27" i="5"/>
  <c r="R26" i="5"/>
  <c r="Q26" i="5"/>
  <c r="P25" i="5"/>
  <c r="U17" i="5" s="1"/>
  <c r="R24" i="5"/>
  <c r="Q24" i="5"/>
  <c r="R23" i="5"/>
  <c r="Q23" i="5"/>
  <c r="P22" i="5"/>
  <c r="U16" i="5" s="1"/>
  <c r="R21" i="5"/>
  <c r="Q21" i="5"/>
  <c r="R20" i="5"/>
  <c r="Q20" i="5"/>
  <c r="R19" i="5"/>
  <c r="Q19" i="5"/>
  <c r="R18" i="5"/>
  <c r="Q18" i="5"/>
  <c r="T20" i="5"/>
  <c r="P17" i="5"/>
  <c r="T19" i="5"/>
  <c r="T18" i="5"/>
  <c r="T17" i="5"/>
  <c r="T16" i="5"/>
  <c r="T15" i="5"/>
  <c r="P34" i="4"/>
  <c r="U18" i="4" s="1"/>
  <c r="R33" i="4"/>
  <c r="Q33" i="4"/>
  <c r="R32" i="4"/>
  <c r="Q32" i="4"/>
  <c r="R31" i="4"/>
  <c r="Q31" i="4"/>
  <c r="P30" i="4"/>
  <c r="R29" i="4"/>
  <c r="Q29" i="4"/>
  <c r="R28" i="4"/>
  <c r="Q28" i="4"/>
  <c r="R27" i="4"/>
  <c r="Q27" i="4"/>
  <c r="R26" i="4"/>
  <c r="Q26" i="4"/>
  <c r="P25" i="4"/>
  <c r="U16" i="4" s="1"/>
  <c r="R24" i="4"/>
  <c r="Q24" i="4"/>
  <c r="R23" i="4"/>
  <c r="Q23" i="4"/>
  <c r="P22" i="4"/>
  <c r="U15" i="4" s="1"/>
  <c r="R21" i="4"/>
  <c r="Q21" i="4"/>
  <c r="R20" i="4"/>
  <c r="Q20" i="4"/>
  <c r="P19" i="4"/>
  <c r="U14" i="4" s="1"/>
  <c r="R18" i="4"/>
  <c r="Q18" i="4"/>
  <c r="R17" i="4"/>
  <c r="Q17" i="4"/>
  <c r="R16" i="4"/>
  <c r="Q16" i="4"/>
  <c r="T18" i="4"/>
  <c r="P15" i="4"/>
  <c r="U13" i="4" s="1"/>
  <c r="U17" i="4"/>
  <c r="T17" i="4"/>
  <c r="R14" i="4"/>
  <c r="Q14" i="4"/>
  <c r="T16" i="4"/>
  <c r="R13" i="4"/>
  <c r="Q13" i="4"/>
  <c r="T15" i="4"/>
  <c r="T14" i="4"/>
  <c r="R12" i="4"/>
  <c r="Q12" i="4"/>
  <c r="T13" i="4"/>
  <c r="R11" i="4"/>
  <c r="Q11" i="4"/>
  <c r="R10" i="4"/>
  <c r="Q10" i="4"/>
  <c r="R9" i="4"/>
  <c r="Q9" i="4"/>
  <c r="R8" i="4"/>
  <c r="Q8" i="4"/>
  <c r="R7" i="4"/>
  <c r="Q7" i="4"/>
  <c r="R6" i="4"/>
  <c r="Q6" i="4"/>
  <c r="P35" i="3"/>
  <c r="U17" i="3" s="1"/>
  <c r="R34" i="3"/>
  <c r="Q34" i="3"/>
  <c r="R33" i="3"/>
  <c r="Q33" i="3"/>
  <c r="R32" i="3"/>
  <c r="Q32" i="3"/>
  <c r="P31" i="3"/>
  <c r="U16" i="3" s="1"/>
  <c r="R30" i="3"/>
  <c r="Q30" i="3"/>
  <c r="R29" i="3"/>
  <c r="Q29" i="3"/>
  <c r="R28" i="3"/>
  <c r="Q28" i="3"/>
  <c r="R27" i="3"/>
  <c r="Q27" i="3"/>
  <c r="P26" i="3"/>
  <c r="U15" i="3" s="1"/>
  <c r="R25" i="3"/>
  <c r="Q25" i="3"/>
  <c r="R24" i="3"/>
  <c r="Q24" i="3"/>
  <c r="R23" i="3"/>
  <c r="Q23" i="3"/>
  <c r="P22" i="3"/>
  <c r="U14" i="3" s="1"/>
  <c r="R21" i="3"/>
  <c r="Q21" i="3"/>
  <c r="R20" i="3"/>
  <c r="Q20" i="3"/>
  <c r="P19" i="3"/>
  <c r="U13" i="3" s="1"/>
  <c r="R18" i="3"/>
  <c r="Q18" i="3"/>
  <c r="R17" i="3"/>
  <c r="Q17" i="3"/>
  <c r="R16" i="3"/>
  <c r="Q16" i="3"/>
  <c r="T17" i="3"/>
  <c r="T16" i="3"/>
  <c r="R14" i="3"/>
  <c r="Q14" i="3"/>
  <c r="T15" i="3"/>
  <c r="T14" i="3"/>
  <c r="T13" i="3"/>
  <c r="R13" i="3"/>
  <c r="Q13" i="3"/>
  <c r="T12" i="3"/>
  <c r="R12" i="3"/>
  <c r="Q12" i="3"/>
  <c r="R11" i="3"/>
  <c r="Q11" i="3"/>
  <c r="R10" i="3"/>
  <c r="Q10" i="3"/>
  <c r="R9" i="3"/>
  <c r="Q9" i="3"/>
  <c r="R8" i="3"/>
  <c r="Q8" i="3"/>
  <c r="R7" i="3"/>
  <c r="Q7" i="3"/>
  <c r="Q6" i="3"/>
  <c r="R31" i="2"/>
  <c r="Q31" i="2"/>
  <c r="R30" i="2"/>
  <c r="Q30" i="2"/>
  <c r="R29" i="2"/>
  <c r="P27" i="2"/>
  <c r="U18" i="2" s="1"/>
  <c r="R26" i="2"/>
  <c r="Q26" i="2"/>
  <c r="R25" i="2"/>
  <c r="Q25" i="2"/>
  <c r="R21" i="2"/>
  <c r="R15" i="2"/>
  <c r="Q15" i="2"/>
  <c r="Q14" i="2"/>
  <c r="T19" i="2"/>
  <c r="T18" i="2"/>
  <c r="T17" i="2"/>
  <c r="T16" i="2"/>
  <c r="T15" i="2"/>
  <c r="T14" i="2"/>
  <c r="R7" i="2"/>
  <c r="M17" i="1"/>
  <c r="N22" i="1"/>
  <c r="N21" i="1"/>
  <c r="N20" i="1"/>
  <c r="N19" i="1"/>
  <c r="N18" i="1"/>
  <c r="N17" i="1"/>
  <c r="M22" i="1"/>
  <c r="M21" i="1"/>
  <c r="M20" i="1"/>
  <c r="M19" i="1"/>
  <c r="M18" i="1"/>
  <c r="K42" i="1"/>
  <c r="K43" i="1"/>
  <c r="K44" i="1"/>
  <c r="K41" i="1"/>
  <c r="K36" i="1"/>
  <c r="K37" i="1"/>
  <c r="K38" i="1"/>
  <c r="K39" i="1"/>
  <c r="K35" i="1"/>
  <c r="K32" i="1"/>
  <c r="K33" i="1"/>
  <c r="K31" i="1"/>
  <c r="K29" i="1"/>
  <c r="K28" i="1"/>
  <c r="K24" i="1"/>
  <c r="K25" i="1"/>
  <c r="K26" i="1"/>
  <c r="K23" i="1"/>
  <c r="K7" i="1"/>
  <c r="K8" i="1"/>
  <c r="K9" i="1"/>
  <c r="K10" i="1"/>
  <c r="K11" i="1"/>
  <c r="K12" i="1"/>
  <c r="K14" i="1"/>
  <c r="K15" i="1"/>
  <c r="K16" i="1"/>
  <c r="K17" i="1"/>
  <c r="K18" i="1"/>
  <c r="K19" i="1"/>
  <c r="K20" i="1"/>
  <c r="K21" i="1"/>
  <c r="K6" i="1"/>
  <c r="I34" i="1"/>
  <c r="I45" i="1"/>
  <c r="I40" i="1"/>
  <c r="I30" i="1"/>
  <c r="I27" i="1"/>
  <c r="I22" i="1"/>
  <c r="R32" i="6" l="1"/>
  <c r="Q17" i="5"/>
  <c r="R17" i="5"/>
  <c r="R29" i="6"/>
  <c r="Q22" i="6"/>
  <c r="R19" i="6"/>
  <c r="Q29" i="6"/>
  <c r="Q15" i="6"/>
  <c r="R25" i="6"/>
  <c r="R15" i="6"/>
  <c r="R22" i="6"/>
  <c r="Q19" i="6"/>
  <c r="Q25" i="6"/>
  <c r="Q32" i="6"/>
  <c r="P33" i="6"/>
  <c r="Q36" i="5"/>
  <c r="R32" i="5"/>
  <c r="Q22" i="5"/>
  <c r="Q32" i="5"/>
  <c r="R36" i="5"/>
  <c r="R22" i="5"/>
  <c r="P37" i="5"/>
  <c r="R25" i="5"/>
  <c r="Q28" i="5"/>
  <c r="R28" i="5"/>
  <c r="U15" i="5"/>
  <c r="Q25" i="5"/>
  <c r="R34" i="4"/>
  <c r="Q19" i="4"/>
  <c r="Q15" i="4"/>
  <c r="R25" i="4"/>
  <c r="Q30" i="4"/>
  <c r="R19" i="4"/>
  <c r="P35" i="4"/>
  <c r="R15" i="4"/>
  <c r="Q22" i="4"/>
  <c r="R30" i="4"/>
  <c r="R22" i="4"/>
  <c r="Q25" i="4"/>
  <c r="Q34" i="4"/>
  <c r="R6" i="3"/>
  <c r="Q31" i="3"/>
  <c r="R31" i="3"/>
  <c r="R15" i="3"/>
  <c r="R19" i="3"/>
  <c r="Q22" i="3"/>
  <c r="R26" i="3"/>
  <c r="Q35" i="3"/>
  <c r="R22" i="3"/>
  <c r="Q26" i="3"/>
  <c r="R35" i="3"/>
  <c r="Q19" i="3"/>
  <c r="Q15" i="3"/>
  <c r="P36" i="3"/>
  <c r="R18" i="2"/>
  <c r="R17" i="2"/>
  <c r="Q8" i="2"/>
  <c r="R22" i="2"/>
  <c r="P32" i="2"/>
  <c r="U19" i="2" s="1"/>
  <c r="R11" i="2"/>
  <c r="Q28" i="2"/>
  <c r="Q32" i="2" s="1"/>
  <c r="P16" i="2"/>
  <c r="U15" i="2" s="1"/>
  <c r="Q24" i="2"/>
  <c r="Q27" i="2" s="1"/>
  <c r="P19" i="2"/>
  <c r="U16" i="2" s="1"/>
  <c r="R14" i="2"/>
  <c r="R16" i="2" s="1"/>
  <c r="P23" i="2"/>
  <c r="U17" i="2" s="1"/>
  <c r="Q20" i="2"/>
  <c r="Q23" i="2" s="1"/>
  <c r="R20" i="2"/>
  <c r="R9" i="2"/>
  <c r="R10" i="2"/>
  <c r="Q12" i="2"/>
  <c r="P13" i="2"/>
  <c r="U14" i="2" s="1"/>
  <c r="Q6" i="2"/>
  <c r="R6" i="2"/>
  <c r="R27" i="2"/>
  <c r="Q19" i="2"/>
  <c r="R19" i="2"/>
  <c r="R32" i="2"/>
  <c r="Q16" i="2"/>
  <c r="K45" i="1"/>
  <c r="I46" i="1"/>
  <c r="R33" i="6" l="1"/>
  <c r="Q33" i="6"/>
  <c r="R37" i="5"/>
  <c r="Q37" i="5"/>
  <c r="Q35" i="4"/>
  <c r="R35" i="4"/>
  <c r="R36" i="3"/>
  <c r="Q36" i="3"/>
  <c r="R23" i="2"/>
  <c r="R13" i="2"/>
  <c r="R33" i="2" s="1"/>
  <c r="P33" i="2"/>
  <c r="Q13" i="2"/>
  <c r="Q33" i="2" s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3" i="1"/>
  <c r="J24" i="1"/>
  <c r="J25" i="1"/>
  <c r="J26" i="1"/>
  <c r="J28" i="1"/>
  <c r="J29" i="1"/>
  <c r="J31" i="1"/>
  <c r="J32" i="1"/>
  <c r="J33" i="1"/>
  <c r="J35" i="1"/>
  <c r="J36" i="1"/>
  <c r="J37" i="1"/>
  <c r="J38" i="1"/>
  <c r="J39" i="1"/>
  <c r="J41" i="1"/>
  <c r="J42" i="1"/>
  <c r="J43" i="1"/>
  <c r="J44" i="1"/>
  <c r="J6" i="1"/>
  <c r="J45" i="1" l="1"/>
  <c r="J40" i="1"/>
  <c r="K40" i="1"/>
  <c r="J34" i="1"/>
  <c r="K34" i="1"/>
  <c r="J30" i="1"/>
  <c r="K30" i="1"/>
  <c r="J27" i="1"/>
  <c r="K27" i="1"/>
  <c r="J22" i="1"/>
  <c r="K22" i="1"/>
  <c r="J46" i="1" l="1"/>
  <c r="K46" i="1"/>
</calcChain>
</file>

<file path=xl/sharedStrings.xml><?xml version="1.0" encoding="utf-8"?>
<sst xmlns="http://schemas.openxmlformats.org/spreadsheetml/2006/main" count="421" uniqueCount="95">
  <si>
    <t>Activités</t>
  </si>
  <si>
    <t>Chronogramme</t>
  </si>
  <si>
    <t>1. Objectifs stratégiques internes à l’organisation</t>
  </si>
  <si>
    <t>2. Objectifs stratégiques axés sur les initiatives en direction des bénéficiaires</t>
  </si>
  <si>
    <t>3. Objectifs stratégiques axés sur le climat</t>
  </si>
  <si>
    <t>4. Objectifs stratégiques axés sur le partenariat</t>
  </si>
  <si>
    <t>5. Objectifs stratégiques axés sur les finances et l’administration</t>
  </si>
  <si>
    <t>1.1. Renforcer l’équipe technique du GADD</t>
  </si>
  <si>
    <t>1.3.Élargir la zone d’action du GADD au Cameroun et dans la sous-région Afrique centrale</t>
  </si>
  <si>
    <t>1.4. Améliorer la multidisciplinarité du personnel du GADD</t>
  </si>
  <si>
    <t>1.5. Améliorer la communication institutionnelle du GADD</t>
  </si>
  <si>
    <t xml:space="preserve">1.6, Permettre au GADD de disposer de son propre siège. </t>
  </si>
  <si>
    <t>1.7. Acquérir le matériel pédagogique et de communication</t>
  </si>
  <si>
    <t xml:space="preserve">1.8. Renforcer les moyens de déplacement pour le suivi des actions sur le terrain </t>
  </si>
  <si>
    <t>1.2.1. Développer l’outil d’évaluation du personnel et réaliser les évaluations du personnel</t>
  </si>
  <si>
    <t>1.3.2.Explorer la possibilité de créer une antenne du GADD au Tchad</t>
  </si>
  <si>
    <t>1.4.1. Former le personnel sur des thématiques transversales telle que le genre, le climat, environnement.</t>
  </si>
  <si>
    <t xml:space="preserve">1.5.1.Dynamiser et rendre d’avantage vivant le site internet du GADD </t>
  </si>
  <si>
    <t>1.6.2.Monter le dossier d’urbanisation et de construction ainsi que la procédure immatriculation</t>
  </si>
  <si>
    <t>1.6.3. Assurer la construction du siège</t>
  </si>
  <si>
    <t>1.8.2. Acquérir 2 motos tout terrain</t>
  </si>
  <si>
    <t xml:space="preserve">2.1.Favoriser l’intégration socio-économique et de réduire la pauvreté et les inégalités dans les communautés où nous travaillons, </t>
  </si>
  <si>
    <t>2.2. Renforcer les initiatives de démonstration, d’expérimentation et de capitalisation des impacts de nos actions ;</t>
  </si>
  <si>
    <t>2.1.1. Appuis techniques et financiers aux micro entreprises des femmes,</t>
  </si>
  <si>
    <t xml:space="preserve">2.1.2.Encadrement des activités agro pastorales et sylvicoles avec un focus d’adaptation aux changements climatiques... </t>
  </si>
  <si>
    <t>2.1.3. Faciliter l’accès à l’eau potable, hygiène et assainissement</t>
  </si>
  <si>
    <t xml:space="preserve">3.1.1. Appuyer les communautés dans les analyses participatives des risques et catastrophes liés aux changements climatiques </t>
  </si>
  <si>
    <t>3.1.2. Accompagner les communautés dans la formulation et la mises en œuvre des activités d’adaptation et de mitigation</t>
  </si>
  <si>
    <t>4.1. Consolider les partenariats actuels</t>
  </si>
  <si>
    <t>4.1.1.Actualiser et réadapter les axes de collaboration avec les partenaires actuels</t>
  </si>
  <si>
    <t>4.2.2. Initier/participer à au moins 03 réseaux d’acteurs de développement</t>
  </si>
  <si>
    <t xml:space="preserve">5.1.Améliorer la gestion des services administratifs et financiers </t>
  </si>
  <si>
    <t>5.1.2. Finaliser le basculement de la comptabilité au système OHADA</t>
  </si>
  <si>
    <t>5.2.1. Mobiliser d’avantage les contributions des membres</t>
  </si>
  <si>
    <t>5.2.2. Créer des initiatives génératrices de revenu</t>
  </si>
  <si>
    <t>5.2.3. Rechercher et nouer de nouveaux partenariats financiers</t>
  </si>
  <si>
    <t>PLAN OPERATIONNEL ET BUDGET DU PLAN STRATEGIQUE</t>
  </si>
  <si>
    <t>1.2. Mettre en œuvre un système d’évaluation des performances annuelles de l'organisation et du personnel</t>
  </si>
  <si>
    <t xml:space="preserve">1.2.2. Suivi évaluation interne </t>
  </si>
  <si>
    <t>1.2.3. Suivi évaluation externe</t>
  </si>
  <si>
    <t>6.2. Diffusion et valorisation des connaissances</t>
  </si>
  <si>
    <t>6.2.2.Alimentation du site internet de fonds documentaires</t>
  </si>
  <si>
    <t>Objectifs stratégiques</t>
  </si>
  <si>
    <t>Axes stratégiques</t>
  </si>
  <si>
    <t>2.2.1. Acquérir un site propre pour les expérimentations et démonstrations des pratiques agro pastorales et sylvicoles de 1ha</t>
  </si>
  <si>
    <t>5.1.1. Actualiser le document des procédures et de gouvernance internes en l’arrimant aux procédures OHADA avec un accent sur le renforcement des capacités du personnel de gestion</t>
  </si>
  <si>
    <r>
      <t xml:space="preserve">1.6.1. Acquérir un site </t>
    </r>
    <r>
      <rPr>
        <sz val="11"/>
        <color rgb="FF000000"/>
        <rFont val="Arial"/>
        <family val="2"/>
      </rPr>
      <t>d’environ 1000 m²</t>
    </r>
  </si>
  <si>
    <t>EUR</t>
  </si>
  <si>
    <t>USD</t>
  </si>
  <si>
    <t>XAF</t>
  </si>
  <si>
    <t xml:space="preserve">Coût Total </t>
  </si>
  <si>
    <t>1.1.1. Recruter 07 nouveaux membres dont 4 femmes et assurer leurs salaires</t>
  </si>
  <si>
    <t xml:space="preserve">1.3.1. Créer et équiper un bureau du GADD fonctionnel à Yaoundé </t>
  </si>
  <si>
    <t>1.7.1. Acheter 01 kit visioconférence, 02 vidéo projecteurs avec écran, 2 appareils photo numériques, 4 ordinateurs portables et 02 desktop</t>
  </si>
  <si>
    <t>1.8.1. Acquérir un véhicule tout terrain</t>
  </si>
  <si>
    <t>1.9. Mise en place et renouvellement de l'équipe dirigeante</t>
  </si>
  <si>
    <t>1.9.1. Organiser 3 Assemblées générale et les tenues des séances de conseil d'administration orienté sur le renouvellement de l'équipe dirigeante</t>
  </si>
  <si>
    <t>3.1. Favoriser l’adaptation et la résilience climatique des communautés marginalisées touchées par les changements climatiques</t>
  </si>
  <si>
    <t xml:space="preserve">4.2.1. Initier des recherches axées sur l’identification des partenariats </t>
  </si>
  <si>
    <t>5.2. Accroître le budget du GADD de l’ordre de 30% d’ici 2026</t>
  </si>
  <si>
    <t xml:space="preserve">6.2.1. Organisation d’ateliers de revue et d’échange des bonnes pratiques y compris des thématiques émergentes </t>
  </si>
  <si>
    <t>6.1. Capitalisation et documentation des connaissances et expériences</t>
  </si>
  <si>
    <t>6- Objectif stratégique axé sur la capitalisation et documentation des connaissances et expériences</t>
  </si>
  <si>
    <t>1.5.2.Développer les visuels physiques et électroniques sur le GADD et ses partenaires</t>
  </si>
  <si>
    <t>Sous-total 1</t>
  </si>
  <si>
    <t>Sous-total 2</t>
  </si>
  <si>
    <t>Sous-total 3</t>
  </si>
  <si>
    <t>Sous-total 6</t>
  </si>
  <si>
    <t>Sous-total 5</t>
  </si>
  <si>
    <t>Sous-total 4</t>
  </si>
  <si>
    <t>TOTAL</t>
  </si>
  <si>
    <t>6.1.1. Renforcement des capacités des membres sur la capitalisation des connaissances</t>
  </si>
  <si>
    <t>6.1.2. Production et diffusion de supports sur les bonnes pratiques et expériences</t>
  </si>
  <si>
    <t>4.2.Nouer des nouveaux partenariats techniques et financiers avec au moins 4 organisations</t>
  </si>
  <si>
    <t>Budget</t>
  </si>
  <si>
    <t>J</t>
  </si>
  <si>
    <t>F</t>
  </si>
  <si>
    <t>M</t>
  </si>
  <si>
    <t>A</t>
  </si>
  <si>
    <t>S</t>
  </si>
  <si>
    <t>N</t>
  </si>
  <si>
    <t>D</t>
  </si>
  <si>
    <t>1.7.1. Acheter 01 appareil photo et 01 desktop</t>
  </si>
  <si>
    <t>1.7.1. Acheter 01 appareil photo numériques, 1 ordinateur portable et 01 desktop</t>
  </si>
  <si>
    <t>O</t>
  </si>
  <si>
    <t>1.1.1. Assurer les salaires des employers</t>
  </si>
  <si>
    <r>
      <t xml:space="preserve">1.6.1. Prospection en vue d'acquérir un site </t>
    </r>
    <r>
      <rPr>
        <sz val="11"/>
        <color rgb="FF000000"/>
        <rFont val="Arial"/>
        <family val="2"/>
      </rPr>
      <t>d’environ 1000 m²</t>
    </r>
  </si>
  <si>
    <t xml:space="preserve">1.6. Permettre au GADD de disposer de son propre siège. </t>
  </si>
  <si>
    <t xml:space="preserve">1.7.1. Acheter 01 vidéo projecteurs avec écran et 1 ordinateur portable </t>
  </si>
  <si>
    <t>1.7.1. Acheter 01 vidéo projecteurs avec écran et 2 ordinateurs portables</t>
  </si>
  <si>
    <t>PLAN OPERATIONNEL ET BUDGET DU PLAN STRATEGIQUE 2026</t>
  </si>
  <si>
    <t>PLAN OPERATIONNEL ET BUDGET DU PLAN STRATEGIQUE 2025</t>
  </si>
  <si>
    <t>PLAN OPERATIONNEL ET BUDGET DU PLAN STRATEGIQUE 2024</t>
  </si>
  <si>
    <t>PLAN OPERATIONNEL ET BUDGET DU PLAN STRATEGIQUE 2023</t>
  </si>
  <si>
    <t>PLAN OPERATIONNEL ET BUDGET DU PLAN STRATEGIQUE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</si>
</sst>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70C0"/>
      <name val="Arial"/>
      <family val="2"/>
    </font>
    <font>
      <b/>
      <sz val="11"/>
      <color rgb="FF0000FF"/>
      <name val="Arial"/>
      <family val="2"/>
    </font>
    <font>
      <b/>
      <sz val="12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b/>
      <sz val="12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5"/>
      </patternFill>
    </fill>
    <fill>
      <patternFill patternType="solid">
        <fgColor theme="9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43">
    <xf numFmtId="0" fontId="0" fillId="0" borderId="0" xfId="0"/>
    <xf numFmtId="4" fontId="3" fillId="0" borderId="0" xfId="0" applyNumberFormat="1" applyFont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4" fontId="3" fillId="0" borderId="3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horizontal="center" vertical="center" wrapText="1"/>
    </xf>
    <xf numFmtId="4" fontId="9" fillId="2" borderId="1" xfId="1" applyNumberFormat="1" applyFont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textRotation="90" wrapText="1"/>
    </xf>
    <xf numFmtId="4" fontId="3" fillId="0" borderId="1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4" fontId="6" fillId="4" borderId="1" xfId="0" applyNumberFormat="1" applyFont="1" applyFill="1" applyBorder="1" applyAlignment="1">
      <alignment horizontal="center" vertical="center" textRotation="90" wrapText="1"/>
    </xf>
    <xf numFmtId="4" fontId="3" fillId="0" borderId="3" xfId="0" applyNumberFormat="1" applyFont="1" applyBorder="1" applyAlignment="1">
      <alignment vertical="center" wrapText="1"/>
    </xf>
    <xf numFmtId="4" fontId="3" fillId="0" borderId="4" xfId="0" applyNumberFormat="1" applyFont="1" applyBorder="1" applyAlignment="1">
      <alignment vertical="center" wrapText="1"/>
    </xf>
    <xf numFmtId="4" fontId="9" fillId="5" borderId="1" xfId="0" applyNumberFormat="1" applyFont="1" applyFill="1" applyBorder="1" applyAlignment="1">
      <alignment vertical="center" wrapText="1"/>
    </xf>
    <xf numFmtId="4" fontId="9" fillId="5" borderId="5" xfId="0" applyNumberFormat="1" applyFont="1" applyFill="1" applyBorder="1" applyAlignment="1">
      <alignment horizontal="center" vertical="center" wrapText="1"/>
    </xf>
    <xf numFmtId="4" fontId="9" fillId="5" borderId="6" xfId="0" applyNumberFormat="1" applyFont="1" applyFill="1" applyBorder="1" applyAlignment="1">
      <alignment horizontal="center" vertical="center" wrapText="1"/>
    </xf>
    <xf numFmtId="4" fontId="9" fillId="5" borderId="2" xfId="0" applyNumberFormat="1" applyFont="1" applyFill="1" applyBorder="1" applyAlignment="1">
      <alignment horizontal="center" vertical="center" wrapText="1"/>
    </xf>
    <xf numFmtId="4" fontId="7" fillId="6" borderId="5" xfId="0" applyNumberFormat="1" applyFont="1" applyFill="1" applyBorder="1" applyAlignment="1">
      <alignment horizontal="center" vertical="center" wrapText="1"/>
    </xf>
    <xf numFmtId="4" fontId="7" fillId="6" borderId="6" xfId="0" applyNumberFormat="1" applyFont="1" applyFill="1" applyBorder="1" applyAlignment="1">
      <alignment horizontal="center" vertical="center" wrapText="1"/>
    </xf>
    <xf numFmtId="4" fontId="7" fillId="6" borderId="2" xfId="0" applyNumberFormat="1" applyFont="1" applyFill="1" applyBorder="1" applyAlignment="1">
      <alignment horizontal="center" vertical="center" wrapText="1"/>
    </xf>
    <xf numFmtId="4" fontId="9" fillId="6" borderId="1" xfId="0" applyNumberFormat="1" applyFont="1" applyFill="1" applyBorder="1" applyAlignment="1">
      <alignment vertical="center" wrapText="1"/>
    </xf>
    <xf numFmtId="4" fontId="8" fillId="7" borderId="1" xfId="2" applyNumberFormat="1" applyFont="1" applyFill="1" applyBorder="1" applyAlignment="1">
      <alignment vertical="center" wrapText="1"/>
    </xf>
    <xf numFmtId="4" fontId="10" fillId="0" borderId="0" xfId="0" applyNumberFormat="1" applyFont="1" applyAlignment="1">
      <alignment horizontal="center" vertical="center" wrapText="1"/>
    </xf>
    <xf numFmtId="4" fontId="9" fillId="2" borderId="5" xfId="1" applyNumberFormat="1" applyFont="1" applyBorder="1" applyAlignment="1">
      <alignment horizontal="center" vertical="center" wrapText="1"/>
    </xf>
    <xf numFmtId="4" fontId="9" fillId="2" borderId="6" xfId="1" applyNumberFormat="1" applyFont="1" applyBorder="1" applyAlignment="1">
      <alignment horizontal="center" vertical="center" wrapText="1"/>
    </xf>
    <xf numFmtId="4" fontId="9" fillId="2" borderId="2" xfId="1" applyNumberFormat="1" applyFont="1" applyBorder="1" applyAlignment="1">
      <alignment horizontal="center" vertical="center" wrapText="1"/>
    </xf>
    <xf numFmtId="1" fontId="3" fillId="8" borderId="1" xfId="1" applyNumberFormat="1" applyFont="1" applyFill="1" applyBorder="1" applyAlignment="1">
      <alignment horizontal="center" vertical="center" wrapText="1"/>
    </xf>
    <xf numFmtId="4" fontId="9" fillId="9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horizontal="left" vertical="center" wrapText="1"/>
    </xf>
    <xf numFmtId="4" fontId="5" fillId="4" borderId="3" xfId="0" applyNumberFormat="1" applyFont="1" applyFill="1" applyBorder="1" applyAlignment="1">
      <alignment horizontal="center" vertical="center" textRotation="90" wrapText="1"/>
    </xf>
    <xf numFmtId="4" fontId="5" fillId="4" borderId="7" xfId="0" applyNumberFormat="1" applyFont="1" applyFill="1" applyBorder="1" applyAlignment="1">
      <alignment horizontal="center" vertical="center" textRotation="90" wrapText="1"/>
    </xf>
    <xf numFmtId="4" fontId="5" fillId="4" borderId="4" xfId="0" applyNumberFormat="1" applyFont="1" applyFill="1" applyBorder="1" applyAlignment="1">
      <alignment horizontal="center" vertical="center" textRotation="90" wrapText="1"/>
    </xf>
    <xf numFmtId="4" fontId="6" fillId="4" borderId="3" xfId="0" applyNumberFormat="1" applyFont="1" applyFill="1" applyBorder="1" applyAlignment="1">
      <alignment horizontal="center" vertical="center" textRotation="90" wrapText="1"/>
    </xf>
    <xf numFmtId="4" fontId="6" fillId="4" borderId="4" xfId="0" applyNumberFormat="1" applyFont="1" applyFill="1" applyBorder="1" applyAlignment="1">
      <alignment horizontal="center" vertical="center" textRotation="90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6" fillId="4" borderId="7" xfId="0" applyNumberFormat="1" applyFont="1" applyFill="1" applyBorder="1" applyAlignment="1">
      <alignment horizontal="center" vertical="center" textRotation="90" wrapText="1"/>
    </xf>
    <xf numFmtId="3" fontId="9" fillId="2" borderId="5" xfId="1" applyNumberFormat="1" applyFont="1" applyBorder="1" applyAlignment="1">
      <alignment horizontal="center" vertical="center" wrapText="1"/>
    </xf>
    <xf numFmtId="3" fontId="9" fillId="2" borderId="6" xfId="1" applyNumberFormat="1" applyFont="1" applyBorder="1" applyAlignment="1">
      <alignment horizontal="center" vertical="center" wrapText="1"/>
    </xf>
    <xf numFmtId="3" fontId="9" fillId="2" borderId="2" xfId="1" applyNumberFormat="1" applyFont="1" applyBorder="1" applyAlignment="1">
      <alignment horizontal="center" vertical="center" wrapText="1"/>
    </xf>
    <xf numFmtId="4" fontId="8" fillId="0" borderId="1" xfId="2" applyNumberFormat="1" applyFont="1" applyFill="1" applyBorder="1" applyAlignment="1">
      <alignment vertical="center" wrapText="1"/>
    </xf>
    <xf numFmtId="4" fontId="3" fillId="0" borderId="3" xfId="0" applyNumberFormat="1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left" vertical="center" wrapText="1"/>
    </xf>
  </cellXfs>
  <cellStyles count="3">
    <cellStyle name="40 % - Accent5" xfId="1" builtinId="47"/>
    <cellStyle name="Accent6" xfId="2" builtinId="4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view3D>
      <c:rotX val="5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4"/>
          <c:dPt>
            <c:idx val="0"/>
            <c:bubble3D val="0"/>
            <c:explosion val="1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4-3DBD-4D46-B62C-48881EC0D6A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3DBD-4D46-B62C-48881EC0D6A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6-3DBD-4D46-B62C-48881EC0D6A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9-3DBD-4D46-B62C-48881EC0D6A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7-3DBD-4D46-B62C-48881EC0D6A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8-3DBD-4D46-B62C-48881EC0D6A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'Budget Total'!$M$17:$M$22</c:f>
              <c:strCache>
                <c:ptCount val="6"/>
                <c:pt idx="0">
                  <c:v>1. Objectifs stratégiques internes à l’organisation</c:v>
                </c:pt>
                <c:pt idx="1">
                  <c:v>2. Objectifs stratégiques axés sur les initiatives en direction des bénéficiaires</c:v>
                </c:pt>
                <c:pt idx="2">
                  <c:v>3. Objectifs stratégiques axés sur le climat</c:v>
                </c:pt>
                <c:pt idx="3">
                  <c:v>4. Objectifs stratégiques axés sur le partenariat</c:v>
                </c:pt>
                <c:pt idx="4">
                  <c:v>5. Objectifs stratégiques axés sur les finances et l’administration</c:v>
                </c:pt>
                <c:pt idx="5">
                  <c:v>6- Objectif stratégique axé sur la capitalisation et documentation des connaissances et expériences</c:v>
                </c:pt>
              </c:strCache>
            </c:strRef>
          </c:cat>
          <c:val>
            <c:numRef>
              <c:f>'Budget Total'!$N$17:$N$22</c:f>
              <c:numCache>
                <c:formatCode>#,##0.00</c:formatCode>
                <c:ptCount val="6"/>
                <c:pt idx="0">
                  <c:v>217000000</c:v>
                </c:pt>
                <c:pt idx="1">
                  <c:v>190000000</c:v>
                </c:pt>
                <c:pt idx="2">
                  <c:v>10000000</c:v>
                </c:pt>
                <c:pt idx="3">
                  <c:v>4300000</c:v>
                </c:pt>
                <c:pt idx="4">
                  <c:v>15900000</c:v>
                </c:pt>
                <c:pt idx="5">
                  <c:v>3600000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BD-4D46-B62C-48881EC0D6AF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view3D>
      <c:rotX val="5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4"/>
          <c:dPt>
            <c:idx val="0"/>
            <c:bubble3D val="0"/>
            <c:explosion val="1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A9E4-466C-8306-A835CC4E019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A9E4-466C-8306-A835CC4E019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A9E4-466C-8306-A835CC4E019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7-A9E4-466C-8306-A835CC4E019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9-A9E4-466C-8306-A835CC4E019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B-A9E4-466C-8306-A835CC4E019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'2022'!$T$14:$T$19</c:f>
              <c:strCache>
                <c:ptCount val="6"/>
                <c:pt idx="0">
                  <c:v>1. Objectifs stratégiques internes à l’organisation</c:v>
                </c:pt>
                <c:pt idx="1">
                  <c:v>2. Objectifs stratégiques axés sur les initiatives en direction des bénéficiaires</c:v>
                </c:pt>
                <c:pt idx="2">
                  <c:v>3. Objectifs stratégiques axés sur le climat</c:v>
                </c:pt>
                <c:pt idx="3">
                  <c:v>4. Objectifs stratégiques axés sur le partenariat</c:v>
                </c:pt>
                <c:pt idx="4">
                  <c:v>5. Objectifs stratégiques axés sur les finances et l’administration</c:v>
                </c:pt>
                <c:pt idx="5">
                  <c:v>6- Objectif stratégique axé sur la capitalisation et documentation des connaissances et expériences</c:v>
                </c:pt>
              </c:strCache>
            </c:strRef>
          </c:cat>
          <c:val>
            <c:numRef>
              <c:f>'2022'!$U$14:$U$19</c:f>
              <c:numCache>
                <c:formatCode>#,##0.00</c:formatCode>
                <c:ptCount val="6"/>
                <c:pt idx="0">
                  <c:v>4020000</c:v>
                </c:pt>
                <c:pt idx="1">
                  <c:v>10000000</c:v>
                </c:pt>
                <c:pt idx="2">
                  <c:v>2000000</c:v>
                </c:pt>
                <c:pt idx="3">
                  <c:v>950000</c:v>
                </c:pt>
                <c:pt idx="4">
                  <c:v>2960000</c:v>
                </c:pt>
                <c:pt idx="5">
                  <c:v>1100000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9E4-466C-8306-A835CC4E0196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view3D>
      <c:rotX val="5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4"/>
          <c:dPt>
            <c:idx val="0"/>
            <c:bubble3D val="0"/>
            <c:explosion val="1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C7EA-4241-9199-ADB832EF42A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C7EA-4241-9199-ADB832EF42A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C7EA-4241-9199-ADB832EF42A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7-C7EA-4241-9199-ADB832EF42A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9-C7EA-4241-9199-ADB832EF42A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B-C7EA-4241-9199-ADB832EF42A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'2023'!$T$12:$T$17</c:f>
              <c:strCache>
                <c:ptCount val="6"/>
                <c:pt idx="0">
                  <c:v>1. Objectifs stratégiques internes à l’organisation</c:v>
                </c:pt>
                <c:pt idx="1">
                  <c:v>2. Objectifs stratégiques axés sur les initiatives en direction des bénéficiaires</c:v>
                </c:pt>
                <c:pt idx="2">
                  <c:v>3. Objectifs stratégiques axés sur le climat</c:v>
                </c:pt>
                <c:pt idx="3">
                  <c:v>4. Objectifs stratégiques axés sur le partenariat</c:v>
                </c:pt>
                <c:pt idx="4">
                  <c:v>5. Objectifs stratégiques axés sur les finances et l’administration</c:v>
                </c:pt>
                <c:pt idx="5">
                  <c:v>6- Objectif stratégique axé sur la capitalisation et documentation des connaissances et expériences</c:v>
                </c:pt>
              </c:strCache>
            </c:strRef>
          </c:cat>
          <c:val>
            <c:numRef>
              <c:f>'2023'!$U$12:$U$17</c:f>
              <c:numCache>
                <c:formatCode>#,##0.00</c:formatCode>
                <c:ptCount val="6"/>
                <c:pt idx="0">
                  <c:v>24870000</c:v>
                </c:pt>
                <c:pt idx="1">
                  <c:v>20000000</c:v>
                </c:pt>
                <c:pt idx="2">
                  <c:v>2000000</c:v>
                </c:pt>
                <c:pt idx="3">
                  <c:v>950000</c:v>
                </c:pt>
                <c:pt idx="4">
                  <c:v>3060000</c:v>
                </c:pt>
                <c:pt idx="5">
                  <c:v>600000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7EA-4241-9199-ADB832EF42AD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view3D>
      <c:rotX val="5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4"/>
          <c:dPt>
            <c:idx val="0"/>
            <c:bubble3D val="0"/>
            <c:explosion val="1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31AF-41DC-91A0-D546510D1E9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31AF-41DC-91A0-D546510D1E9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31AF-41DC-91A0-D546510D1E9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7-31AF-41DC-91A0-D546510D1E9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9-31AF-41DC-91A0-D546510D1E9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B-31AF-41DC-91A0-D546510D1E9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'2024'!$T$13:$T$18</c:f>
              <c:strCache>
                <c:ptCount val="6"/>
                <c:pt idx="0">
                  <c:v>1. Objectifs stratégiques internes à l’organisation</c:v>
                </c:pt>
                <c:pt idx="1">
                  <c:v>2. Objectifs stratégiques axés sur les initiatives en direction des bénéficiaires</c:v>
                </c:pt>
                <c:pt idx="2">
                  <c:v>3. Objectifs stratégiques axés sur le climat</c:v>
                </c:pt>
                <c:pt idx="3">
                  <c:v>4. Objectifs stratégiques axés sur le partenariat</c:v>
                </c:pt>
                <c:pt idx="4">
                  <c:v>5. Objectifs stratégiques axés sur les finances et l’administration</c:v>
                </c:pt>
                <c:pt idx="5">
                  <c:v>6- Objectif stratégique axé sur la capitalisation et documentation des connaissances et expériences</c:v>
                </c:pt>
              </c:strCache>
            </c:strRef>
          </c:cat>
          <c:val>
            <c:numRef>
              <c:f>'2024'!$U$13:$U$18</c:f>
              <c:numCache>
                <c:formatCode>#,##0.00</c:formatCode>
                <c:ptCount val="6"/>
                <c:pt idx="0">
                  <c:v>59370000</c:v>
                </c:pt>
                <c:pt idx="1">
                  <c:v>20000000</c:v>
                </c:pt>
                <c:pt idx="2">
                  <c:v>2000000</c:v>
                </c:pt>
                <c:pt idx="3">
                  <c:v>800000</c:v>
                </c:pt>
                <c:pt idx="4">
                  <c:v>3960000</c:v>
                </c:pt>
                <c:pt idx="5">
                  <c:v>800000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1AF-41DC-91A0-D546510D1E9E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view3D>
      <c:rotX val="5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4"/>
          <c:dPt>
            <c:idx val="0"/>
            <c:bubble3D val="0"/>
            <c:explosion val="1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C612-4C9C-9912-461CF7D484E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C612-4C9C-9912-461CF7D484E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C612-4C9C-9912-461CF7D484E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7-C612-4C9C-9912-461CF7D484E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9-C612-4C9C-9912-461CF7D484E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B-C612-4C9C-9912-461CF7D484E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'2025'!$T$15:$T$20</c:f>
              <c:strCache>
                <c:ptCount val="6"/>
                <c:pt idx="0">
                  <c:v>1. Objectifs stratégiques internes à l’organisation</c:v>
                </c:pt>
                <c:pt idx="1">
                  <c:v>2. Objectifs stratégiques axés sur les initiatives en direction des bénéficiaires</c:v>
                </c:pt>
                <c:pt idx="2">
                  <c:v>3. Objectifs stratégiques axés sur le climat</c:v>
                </c:pt>
                <c:pt idx="3">
                  <c:v>4. Objectifs stratégiques axés sur le partenariat</c:v>
                </c:pt>
                <c:pt idx="4">
                  <c:v>5. Objectifs stratégiques axés sur les finances et l’administration</c:v>
                </c:pt>
                <c:pt idx="5">
                  <c:v>6- Objectif stratégique axé sur la capitalisation et documentation des connaissances et expériences</c:v>
                </c:pt>
              </c:strCache>
            </c:strRef>
          </c:cat>
          <c:val>
            <c:numRef>
              <c:f>'2025'!$U$15:$U$20</c:f>
              <c:numCache>
                <c:formatCode>#,##0.00</c:formatCode>
                <c:ptCount val="6"/>
                <c:pt idx="0">
                  <c:v>64870000</c:v>
                </c:pt>
                <c:pt idx="1">
                  <c:v>120000000</c:v>
                </c:pt>
                <c:pt idx="2">
                  <c:v>2000000</c:v>
                </c:pt>
                <c:pt idx="3">
                  <c:v>800000</c:v>
                </c:pt>
                <c:pt idx="4">
                  <c:v>2960000</c:v>
                </c:pt>
                <c:pt idx="5">
                  <c:v>800000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612-4C9C-9912-461CF7D484EC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view3D>
      <c:rotX val="5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4"/>
          <c:dPt>
            <c:idx val="0"/>
            <c:bubble3D val="0"/>
            <c:explosion val="1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59CC-43FB-B6D8-B478885BAF5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59CC-43FB-B6D8-B478885BAF5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59CC-43FB-B6D8-B478885BAF5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7-59CC-43FB-B6D8-B478885BAF5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9-59CC-43FB-B6D8-B478885BAF5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B-59CC-43FB-B6D8-B478885BAF5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'2026'!$T$13:$T$18</c:f>
              <c:strCache>
                <c:ptCount val="6"/>
                <c:pt idx="0">
                  <c:v>1. Objectifs stratégiques internes à l’organisation</c:v>
                </c:pt>
                <c:pt idx="1">
                  <c:v>2. Objectifs stratégiques axés sur les initiatives en direction des bénéficiaires</c:v>
                </c:pt>
                <c:pt idx="2">
                  <c:v>3. Objectifs stratégiques axés sur le climat</c:v>
                </c:pt>
                <c:pt idx="3">
                  <c:v>4. Objectifs stratégiques axés sur le partenariat</c:v>
                </c:pt>
                <c:pt idx="4">
                  <c:v>5. Objectifs stratégiques axés sur les finances et l’administration</c:v>
                </c:pt>
                <c:pt idx="5">
                  <c:v>6- Objectif stratégique axé sur la capitalisation et documentation des connaissances et expériences</c:v>
                </c:pt>
              </c:strCache>
            </c:strRef>
          </c:cat>
          <c:val>
            <c:numRef>
              <c:f>'2026'!$U$13:$U$18</c:f>
              <c:numCache>
                <c:formatCode>#,##0.00</c:formatCode>
                <c:ptCount val="6"/>
                <c:pt idx="0">
                  <c:v>52000000</c:v>
                </c:pt>
                <c:pt idx="1">
                  <c:v>20000000</c:v>
                </c:pt>
                <c:pt idx="2">
                  <c:v>2000000</c:v>
                </c:pt>
                <c:pt idx="3">
                  <c:v>800000</c:v>
                </c:pt>
                <c:pt idx="4">
                  <c:v>2960000</c:v>
                </c:pt>
                <c:pt idx="5">
                  <c:v>300000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9CC-43FB-B6D8-B478885BAF57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523875</xdr:colOff>
      <xdr:row>13</xdr:row>
      <xdr:rowOff>271460</xdr:rowOff>
    </xdr:from>
    <xdr:to>
      <xdr:col>23</xdr:col>
      <xdr:colOff>254000</xdr:colOff>
      <xdr:row>24</xdr:row>
      <xdr:rowOff>392905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1A2E0F14-978E-E4F0-53CA-21AC594B46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416719</xdr:colOff>
      <xdr:row>11</xdr:row>
      <xdr:rowOff>735804</xdr:rowOff>
    </xdr:from>
    <xdr:to>
      <xdr:col>30</xdr:col>
      <xdr:colOff>230188</xdr:colOff>
      <xdr:row>23</xdr:row>
      <xdr:rowOff>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74B4927-4F8E-4E90-A52F-9AFD64D847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523875</xdr:colOff>
      <xdr:row>8</xdr:row>
      <xdr:rowOff>271460</xdr:rowOff>
    </xdr:from>
    <xdr:to>
      <xdr:col>30</xdr:col>
      <xdr:colOff>254000</xdr:colOff>
      <xdr:row>19</xdr:row>
      <xdr:rowOff>392905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8F6AB38-6F37-4AFD-AC11-5F04AC7257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523875</xdr:colOff>
      <xdr:row>9</xdr:row>
      <xdr:rowOff>271460</xdr:rowOff>
    </xdr:from>
    <xdr:to>
      <xdr:col>30</xdr:col>
      <xdr:colOff>254000</xdr:colOff>
      <xdr:row>20</xdr:row>
      <xdr:rowOff>392905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464CF4F5-90E3-4E10-ABA2-7DB5D17F1F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523875</xdr:colOff>
      <xdr:row>11</xdr:row>
      <xdr:rowOff>271460</xdr:rowOff>
    </xdr:from>
    <xdr:to>
      <xdr:col>30</xdr:col>
      <xdr:colOff>254000</xdr:colOff>
      <xdr:row>22</xdr:row>
      <xdr:rowOff>392905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65DE9B9-D081-46B0-9EB1-90B8AC05E8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523875</xdr:colOff>
      <xdr:row>10</xdr:row>
      <xdr:rowOff>271460</xdr:rowOff>
    </xdr:from>
    <xdr:to>
      <xdr:col>30</xdr:col>
      <xdr:colOff>254000</xdr:colOff>
      <xdr:row>19</xdr:row>
      <xdr:rowOff>392905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CB39204-732A-40C4-98D8-EAD3FDE6B3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46"/>
  <sheetViews>
    <sheetView tabSelected="1" zoomScale="80" zoomScaleNormal="80" workbookViewId="0">
      <pane ySplit="5" topLeftCell="A6" activePane="bottomLeft" state="frozen"/>
      <selection pane="bottomLeft" activeCell="I10" sqref="I10"/>
    </sheetView>
  </sheetViews>
  <sheetFormatPr baseColWidth="10" defaultRowHeight="14.25" x14ac:dyDescent="0.25"/>
  <cols>
    <col min="1" max="1" width="16.85546875" style="4" customWidth="1"/>
    <col min="2" max="2" width="33.85546875" style="1" customWidth="1"/>
    <col min="3" max="3" width="40.5703125" style="1" customWidth="1"/>
    <col min="4" max="4" width="6.5703125" style="1" customWidth="1"/>
    <col min="5" max="5" width="7.140625" style="1" customWidth="1"/>
    <col min="6" max="6" width="6.28515625" style="1" customWidth="1"/>
    <col min="7" max="7" width="7.140625" style="1" customWidth="1"/>
    <col min="8" max="8" width="6.28515625" style="1" customWidth="1"/>
    <col min="9" max="9" width="20.5703125" style="1" customWidth="1"/>
    <col min="10" max="10" width="14.7109375" style="1" customWidth="1"/>
    <col min="11" max="11" width="15.5703125" style="1" customWidth="1"/>
    <col min="12" max="12" width="11.42578125" style="1"/>
    <col min="13" max="13" width="48" style="1" customWidth="1"/>
    <col min="14" max="14" width="18" style="1" customWidth="1"/>
    <col min="15" max="15" width="8" style="1" customWidth="1"/>
    <col min="16" max="17" width="8.5703125" style="1" customWidth="1"/>
    <col min="18" max="21" width="11.42578125" style="1"/>
    <col min="22" max="22" width="20.7109375" style="1" customWidth="1"/>
    <col min="23" max="16384" width="11.42578125" style="1"/>
  </cols>
  <sheetData>
    <row r="2" spans="1:11" ht="30.75" customHeight="1" x14ac:dyDescent="0.25">
      <c r="A2" s="22" t="s">
        <v>36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4" spans="1:11" s="4" customFormat="1" ht="18" customHeight="1" x14ac:dyDescent="0.25">
      <c r="A4" s="5" t="s">
        <v>42</v>
      </c>
      <c r="B4" s="5" t="s">
        <v>43</v>
      </c>
      <c r="C4" s="5" t="s">
        <v>0</v>
      </c>
      <c r="D4" s="23" t="s">
        <v>1</v>
      </c>
      <c r="E4" s="24"/>
      <c r="F4" s="24"/>
      <c r="G4" s="24"/>
      <c r="H4" s="25"/>
      <c r="I4" s="23" t="s">
        <v>50</v>
      </c>
      <c r="J4" s="24"/>
      <c r="K4" s="25"/>
    </row>
    <row r="5" spans="1:11" s="4" customFormat="1" ht="19.5" customHeight="1" x14ac:dyDescent="0.25">
      <c r="A5" s="5"/>
      <c r="B5" s="5"/>
      <c r="C5" s="5"/>
      <c r="D5" s="26">
        <v>2022</v>
      </c>
      <c r="E5" s="26">
        <v>2023</v>
      </c>
      <c r="F5" s="26">
        <v>2024</v>
      </c>
      <c r="G5" s="26">
        <v>2025</v>
      </c>
      <c r="H5" s="26">
        <v>2026</v>
      </c>
      <c r="I5" s="27" t="s">
        <v>49</v>
      </c>
      <c r="J5" s="27" t="s">
        <v>48</v>
      </c>
      <c r="K5" s="27" t="s">
        <v>47</v>
      </c>
    </row>
    <row r="6" spans="1:11" ht="36" customHeight="1" x14ac:dyDescent="0.25">
      <c r="A6" s="6" t="s">
        <v>2</v>
      </c>
      <c r="B6" s="2" t="s">
        <v>7</v>
      </c>
      <c r="C6" s="2" t="s">
        <v>51</v>
      </c>
      <c r="D6" s="2"/>
      <c r="E6" s="21"/>
      <c r="F6" s="21"/>
      <c r="G6" s="21"/>
      <c r="H6" s="21"/>
      <c r="I6" s="2">
        <v>84000000</v>
      </c>
      <c r="J6" s="2">
        <f>ROUND(I6/606,2)</f>
        <v>138613.85999999999</v>
      </c>
      <c r="K6" s="2">
        <f>ROUND(I6/656,2)</f>
        <v>128048.78</v>
      </c>
    </row>
    <row r="7" spans="1:11" ht="46.15" customHeight="1" x14ac:dyDescent="0.25">
      <c r="A7" s="6"/>
      <c r="B7" s="7" t="s">
        <v>37</v>
      </c>
      <c r="C7" s="2" t="s">
        <v>14</v>
      </c>
      <c r="D7" s="21"/>
      <c r="E7" s="2"/>
      <c r="F7" s="2"/>
      <c r="G7" s="2"/>
      <c r="H7" s="2"/>
      <c r="I7" s="2">
        <v>200000</v>
      </c>
      <c r="J7" s="2">
        <f t="shared" ref="J7:J44" si="0">ROUND(I7/606,2)</f>
        <v>330.03</v>
      </c>
      <c r="K7" s="2">
        <f t="shared" ref="K7:K44" si="1">ROUND(I7/656,2)</f>
        <v>304.88</v>
      </c>
    </row>
    <row r="8" spans="1:11" ht="20.25" customHeight="1" x14ac:dyDescent="0.25">
      <c r="A8" s="6"/>
      <c r="B8" s="7"/>
      <c r="C8" s="2" t="s">
        <v>38</v>
      </c>
      <c r="D8" s="21"/>
      <c r="E8" s="21"/>
      <c r="F8" s="21"/>
      <c r="G8" s="21"/>
      <c r="H8" s="21"/>
      <c r="I8" s="2">
        <v>300000</v>
      </c>
      <c r="J8" s="2">
        <f t="shared" si="0"/>
        <v>495.05</v>
      </c>
      <c r="K8" s="2">
        <f t="shared" si="1"/>
        <v>457.32</v>
      </c>
    </row>
    <row r="9" spans="1:11" ht="20.25" customHeight="1" x14ac:dyDescent="0.25">
      <c r="A9" s="6"/>
      <c r="B9" s="7"/>
      <c r="C9" s="2" t="s">
        <v>39</v>
      </c>
      <c r="D9" s="21"/>
      <c r="E9" s="21"/>
      <c r="F9" s="21"/>
      <c r="G9" s="21"/>
      <c r="H9" s="21"/>
      <c r="I9" s="2">
        <v>300000</v>
      </c>
      <c r="J9" s="2">
        <f t="shared" si="0"/>
        <v>495.05</v>
      </c>
      <c r="K9" s="2">
        <f t="shared" si="1"/>
        <v>457.32</v>
      </c>
    </row>
    <row r="10" spans="1:11" ht="35.25" customHeight="1" x14ac:dyDescent="0.25">
      <c r="A10" s="6"/>
      <c r="B10" s="7" t="s">
        <v>8</v>
      </c>
      <c r="C10" s="2" t="s">
        <v>52</v>
      </c>
      <c r="D10" s="2"/>
      <c r="E10" s="2"/>
      <c r="F10" s="2"/>
      <c r="G10" s="21"/>
      <c r="H10" s="21"/>
      <c r="I10" s="2">
        <v>40000000</v>
      </c>
      <c r="J10" s="2">
        <f t="shared" si="0"/>
        <v>66006.600000000006</v>
      </c>
      <c r="K10" s="2">
        <f t="shared" si="1"/>
        <v>60975.61</v>
      </c>
    </row>
    <row r="11" spans="1:11" ht="35.25" customHeight="1" x14ac:dyDescent="0.25">
      <c r="A11" s="6"/>
      <c r="B11" s="7"/>
      <c r="C11" s="2" t="s">
        <v>15</v>
      </c>
      <c r="D11" s="2"/>
      <c r="E11" s="2"/>
      <c r="F11" s="2"/>
      <c r="G11" s="21"/>
      <c r="H11" s="2"/>
      <c r="I11" s="2">
        <v>5000000</v>
      </c>
      <c r="J11" s="2">
        <f t="shared" si="0"/>
        <v>8250.83</v>
      </c>
      <c r="K11" s="2">
        <f t="shared" si="1"/>
        <v>7621.95</v>
      </c>
    </row>
    <row r="12" spans="1:11" ht="48.75" customHeight="1" x14ac:dyDescent="0.25">
      <c r="A12" s="6"/>
      <c r="B12" s="2" t="s">
        <v>9</v>
      </c>
      <c r="C12" s="2" t="s">
        <v>16</v>
      </c>
      <c r="D12" s="21"/>
      <c r="E12" s="21"/>
      <c r="F12" s="2"/>
      <c r="G12" s="2"/>
      <c r="H12" s="2"/>
      <c r="I12" s="2">
        <v>3000000</v>
      </c>
      <c r="J12" s="2">
        <f t="shared" si="0"/>
        <v>4950.5</v>
      </c>
      <c r="K12" s="2">
        <f t="shared" si="1"/>
        <v>4573.17</v>
      </c>
    </row>
    <row r="13" spans="1:11" ht="33" customHeight="1" x14ac:dyDescent="0.25">
      <c r="A13" s="6"/>
      <c r="B13" s="8" t="s">
        <v>10</v>
      </c>
      <c r="C13" s="2" t="s">
        <v>17</v>
      </c>
      <c r="D13" s="21"/>
      <c r="E13" s="21"/>
      <c r="F13" s="21"/>
      <c r="G13" s="21"/>
      <c r="H13" s="21"/>
      <c r="I13" s="2">
        <v>2000000</v>
      </c>
      <c r="J13" s="2">
        <f t="shared" si="0"/>
        <v>3300.33</v>
      </c>
      <c r="K13" s="2" t="s">
        <v>74</v>
      </c>
    </row>
    <row r="14" spans="1:11" ht="42.75" x14ac:dyDescent="0.25">
      <c r="A14" s="6"/>
      <c r="B14" s="8"/>
      <c r="C14" s="2" t="s">
        <v>63</v>
      </c>
      <c r="D14" s="21"/>
      <c r="E14" s="21"/>
      <c r="F14" s="21"/>
      <c r="G14" s="21"/>
      <c r="H14" s="21"/>
      <c r="I14" s="2">
        <v>4000000</v>
      </c>
      <c r="J14" s="2">
        <f t="shared" si="0"/>
        <v>6600.66</v>
      </c>
      <c r="K14" s="2">
        <f t="shared" si="1"/>
        <v>6097.56</v>
      </c>
    </row>
    <row r="15" spans="1:11" ht="27.75" customHeight="1" x14ac:dyDescent="0.25">
      <c r="A15" s="6"/>
      <c r="B15" s="7" t="s">
        <v>11</v>
      </c>
      <c r="C15" s="2" t="s">
        <v>46</v>
      </c>
      <c r="D15" s="2"/>
      <c r="E15" s="21"/>
      <c r="F15" s="21"/>
      <c r="G15" s="2"/>
      <c r="H15" s="2"/>
      <c r="I15" s="2">
        <v>30000000</v>
      </c>
      <c r="J15" s="2">
        <f t="shared" si="0"/>
        <v>49504.95</v>
      </c>
      <c r="K15" s="2">
        <f t="shared" si="1"/>
        <v>45731.71</v>
      </c>
    </row>
    <row r="16" spans="1:11" ht="42.75" x14ac:dyDescent="0.25">
      <c r="A16" s="6"/>
      <c r="B16" s="7"/>
      <c r="C16" s="9" t="s">
        <v>18</v>
      </c>
      <c r="D16" s="2"/>
      <c r="E16" s="2"/>
      <c r="F16" s="2"/>
      <c r="G16" s="21"/>
      <c r="H16" s="21"/>
      <c r="I16" s="2">
        <v>3000000</v>
      </c>
      <c r="J16" s="2">
        <f t="shared" si="0"/>
        <v>4950.5</v>
      </c>
      <c r="K16" s="2">
        <f t="shared" si="1"/>
        <v>4573.17</v>
      </c>
    </row>
    <row r="17" spans="1:14" ht="40.5" customHeight="1" x14ac:dyDescent="0.25">
      <c r="A17" s="6"/>
      <c r="B17" s="7"/>
      <c r="C17" s="9" t="s">
        <v>19</v>
      </c>
      <c r="D17" s="2"/>
      <c r="E17" s="2"/>
      <c r="F17" s="2"/>
      <c r="G17" s="2"/>
      <c r="H17" s="21"/>
      <c r="I17" s="2">
        <v>20000000</v>
      </c>
      <c r="J17" s="2">
        <f t="shared" si="0"/>
        <v>33003.300000000003</v>
      </c>
      <c r="K17" s="2">
        <f t="shared" si="1"/>
        <v>30487.8</v>
      </c>
      <c r="M17" s="28" t="str">
        <f>A6</f>
        <v>1. Objectifs stratégiques internes à l’organisation</v>
      </c>
      <c r="N17" s="1">
        <f>I22</f>
        <v>217000000</v>
      </c>
    </row>
    <row r="18" spans="1:14" ht="72.75" customHeight="1" x14ac:dyDescent="0.25">
      <c r="A18" s="6"/>
      <c r="B18" s="9" t="s">
        <v>12</v>
      </c>
      <c r="C18" s="9" t="s">
        <v>53</v>
      </c>
      <c r="D18" s="21"/>
      <c r="E18" s="21"/>
      <c r="F18" s="21"/>
      <c r="G18" s="21"/>
      <c r="H18" s="2"/>
      <c r="I18" s="2">
        <v>4000000</v>
      </c>
      <c r="J18" s="2">
        <f t="shared" si="0"/>
        <v>6600.66</v>
      </c>
      <c r="K18" s="2">
        <f t="shared" si="1"/>
        <v>6097.56</v>
      </c>
      <c r="M18" s="1" t="str">
        <f>A23</f>
        <v>2. Objectifs stratégiques axés sur les initiatives en direction des bénéficiaires</v>
      </c>
      <c r="N18" s="1">
        <f>I27</f>
        <v>190000000</v>
      </c>
    </row>
    <row r="19" spans="1:14" ht="23.25" customHeight="1" x14ac:dyDescent="0.25">
      <c r="A19" s="6"/>
      <c r="B19" s="8" t="s">
        <v>13</v>
      </c>
      <c r="C19" s="2" t="s">
        <v>54</v>
      </c>
      <c r="D19" s="2"/>
      <c r="E19" s="2"/>
      <c r="F19" s="2"/>
      <c r="G19" s="21"/>
      <c r="H19" s="2"/>
      <c r="I19" s="2">
        <v>15000000</v>
      </c>
      <c r="J19" s="2">
        <f t="shared" si="0"/>
        <v>24752.48</v>
      </c>
      <c r="K19" s="2">
        <f t="shared" si="1"/>
        <v>22865.85</v>
      </c>
      <c r="M19" s="1" t="str">
        <f>A28</f>
        <v>3. Objectifs stratégiques axés sur le climat</v>
      </c>
      <c r="N19" s="1">
        <f>I30</f>
        <v>10000000</v>
      </c>
    </row>
    <row r="20" spans="1:14" ht="29.45" customHeight="1" x14ac:dyDescent="0.25">
      <c r="A20" s="6"/>
      <c r="B20" s="8"/>
      <c r="C20" s="2" t="s">
        <v>20</v>
      </c>
      <c r="D20" s="2"/>
      <c r="E20" s="2"/>
      <c r="F20" s="21"/>
      <c r="G20" s="2"/>
      <c r="H20" s="2"/>
      <c r="I20" s="2">
        <v>6000000</v>
      </c>
      <c r="J20" s="2">
        <f t="shared" si="0"/>
        <v>9900.99</v>
      </c>
      <c r="K20" s="2">
        <f t="shared" si="1"/>
        <v>9146.34</v>
      </c>
      <c r="M20" s="1" t="str">
        <f>A31</f>
        <v>4. Objectifs stratégiques axés sur le partenariat</v>
      </c>
      <c r="N20" s="1">
        <f>I34</f>
        <v>4300000</v>
      </c>
    </row>
    <row r="21" spans="1:14" ht="65.45" customHeight="1" x14ac:dyDescent="0.25">
      <c r="A21" s="6"/>
      <c r="B21" s="9" t="s">
        <v>55</v>
      </c>
      <c r="C21" s="9" t="s">
        <v>56</v>
      </c>
      <c r="D21" s="2"/>
      <c r="E21" s="21"/>
      <c r="F21" s="21"/>
      <c r="G21" s="21"/>
      <c r="H21" s="21"/>
      <c r="I21" s="2">
        <v>200000</v>
      </c>
      <c r="J21" s="2">
        <f t="shared" si="0"/>
        <v>330.03</v>
      </c>
      <c r="K21" s="2">
        <f t="shared" si="1"/>
        <v>304.88</v>
      </c>
      <c r="M21" s="1" t="str">
        <f>A35</f>
        <v>5. Objectifs stratégiques axés sur les finances et l’administration</v>
      </c>
      <c r="N21" s="1">
        <f>I40</f>
        <v>15900000</v>
      </c>
    </row>
    <row r="22" spans="1:14" ht="24" customHeight="1" x14ac:dyDescent="0.25">
      <c r="A22" s="14" t="s">
        <v>64</v>
      </c>
      <c r="B22" s="15"/>
      <c r="C22" s="15"/>
      <c r="D22" s="15"/>
      <c r="E22" s="15"/>
      <c r="F22" s="15"/>
      <c r="G22" s="15"/>
      <c r="H22" s="16"/>
      <c r="I22" s="13">
        <f>SUM(I6:I21)</f>
        <v>217000000</v>
      </c>
      <c r="J22" s="13">
        <f t="shared" ref="J22:K22" si="2">SUM(J6:J21)</f>
        <v>358085.81999999989</v>
      </c>
      <c r="K22" s="13">
        <f t="shared" si="2"/>
        <v>327743.90000000008</v>
      </c>
      <c r="M22" s="1" t="str">
        <f>A41</f>
        <v>6- Objectif stratégique axé sur la capitalisation et documentation des connaissances et expériences</v>
      </c>
      <c r="N22" s="1">
        <f>I45</f>
        <v>3600000</v>
      </c>
    </row>
    <row r="23" spans="1:14" ht="35.25" customHeight="1" x14ac:dyDescent="0.25">
      <c r="A23" s="10" t="s">
        <v>3</v>
      </c>
      <c r="B23" s="7" t="s">
        <v>21</v>
      </c>
      <c r="C23" s="2" t="s">
        <v>23</v>
      </c>
      <c r="D23" s="21"/>
      <c r="E23" s="21"/>
      <c r="F23" s="21"/>
      <c r="G23" s="21"/>
      <c r="H23" s="21"/>
      <c r="I23" s="2">
        <v>25000000</v>
      </c>
      <c r="J23" s="2">
        <f t="shared" si="0"/>
        <v>41254.129999999997</v>
      </c>
      <c r="K23" s="2">
        <f t="shared" si="1"/>
        <v>38109.760000000002</v>
      </c>
    </row>
    <row r="24" spans="1:14" ht="57" x14ac:dyDescent="0.25">
      <c r="A24" s="10"/>
      <c r="B24" s="7"/>
      <c r="C24" s="2" t="s">
        <v>24</v>
      </c>
      <c r="D24" s="21"/>
      <c r="E24" s="21"/>
      <c r="F24" s="21"/>
      <c r="G24" s="21"/>
      <c r="H24" s="21"/>
      <c r="I24" s="2">
        <v>25000000</v>
      </c>
      <c r="J24" s="2">
        <f t="shared" si="0"/>
        <v>41254.129999999997</v>
      </c>
      <c r="K24" s="2">
        <f t="shared" si="1"/>
        <v>38109.760000000002</v>
      </c>
    </row>
    <row r="25" spans="1:14" ht="34.5" customHeight="1" x14ac:dyDescent="0.25">
      <c r="A25" s="10"/>
      <c r="B25" s="7"/>
      <c r="C25" s="2" t="s">
        <v>25</v>
      </c>
      <c r="D25" s="2"/>
      <c r="E25" s="21"/>
      <c r="F25" s="21"/>
      <c r="G25" s="21"/>
      <c r="H25" s="21"/>
      <c r="I25" s="2">
        <v>40000000</v>
      </c>
      <c r="J25" s="2">
        <f t="shared" si="0"/>
        <v>66006.600000000006</v>
      </c>
      <c r="K25" s="2">
        <f t="shared" si="1"/>
        <v>60975.61</v>
      </c>
    </row>
    <row r="26" spans="1:14" ht="84" customHeight="1" x14ac:dyDescent="0.25">
      <c r="A26" s="10"/>
      <c r="B26" s="9" t="s">
        <v>22</v>
      </c>
      <c r="C26" s="2" t="s">
        <v>44</v>
      </c>
      <c r="D26" s="2"/>
      <c r="E26" s="2"/>
      <c r="F26" s="2"/>
      <c r="G26" s="21"/>
      <c r="H26" s="2"/>
      <c r="I26" s="2">
        <v>100000000</v>
      </c>
      <c r="J26" s="2">
        <f t="shared" si="0"/>
        <v>165016.5</v>
      </c>
      <c r="K26" s="2">
        <f t="shared" si="1"/>
        <v>152439.01999999999</v>
      </c>
    </row>
    <row r="27" spans="1:14" ht="25.5" customHeight="1" x14ac:dyDescent="0.25">
      <c r="A27" s="14" t="s">
        <v>65</v>
      </c>
      <c r="B27" s="15"/>
      <c r="C27" s="15"/>
      <c r="D27" s="15"/>
      <c r="E27" s="15"/>
      <c r="F27" s="15"/>
      <c r="G27" s="15"/>
      <c r="H27" s="16"/>
      <c r="I27" s="13">
        <f>SUM(I23:I26)</f>
        <v>190000000</v>
      </c>
      <c r="J27" s="13">
        <f>SUM(J23:J26)</f>
        <v>313531.36</v>
      </c>
      <c r="K27" s="13">
        <f>SUM(K23:K26)</f>
        <v>289634.15000000002</v>
      </c>
    </row>
    <row r="28" spans="1:14" ht="69" customHeight="1" x14ac:dyDescent="0.25">
      <c r="A28" s="10" t="s">
        <v>4</v>
      </c>
      <c r="B28" s="7" t="s">
        <v>57</v>
      </c>
      <c r="C28" s="2" t="s">
        <v>26</v>
      </c>
      <c r="D28" s="21"/>
      <c r="E28" s="21"/>
      <c r="F28" s="21"/>
      <c r="G28" s="21"/>
      <c r="H28" s="21"/>
      <c r="I28" s="2">
        <v>5000000</v>
      </c>
      <c r="J28" s="2">
        <f t="shared" si="0"/>
        <v>8250.83</v>
      </c>
      <c r="K28" s="2">
        <f t="shared" si="1"/>
        <v>7621.95</v>
      </c>
    </row>
    <row r="29" spans="1:14" ht="60" customHeight="1" x14ac:dyDescent="0.25">
      <c r="A29" s="10"/>
      <c r="B29" s="7"/>
      <c r="C29" s="2" t="s">
        <v>27</v>
      </c>
      <c r="D29" s="21"/>
      <c r="E29" s="21"/>
      <c r="F29" s="21"/>
      <c r="G29" s="21"/>
      <c r="H29" s="21"/>
      <c r="I29" s="2">
        <v>5000000</v>
      </c>
      <c r="J29" s="2">
        <f t="shared" si="0"/>
        <v>8250.83</v>
      </c>
      <c r="K29" s="2">
        <f t="shared" si="1"/>
        <v>7621.95</v>
      </c>
    </row>
    <row r="30" spans="1:14" ht="27.75" customHeight="1" x14ac:dyDescent="0.25">
      <c r="A30" s="14" t="s">
        <v>66</v>
      </c>
      <c r="B30" s="15"/>
      <c r="C30" s="15"/>
      <c r="D30" s="15"/>
      <c r="E30" s="15"/>
      <c r="F30" s="15"/>
      <c r="G30" s="15"/>
      <c r="H30" s="16"/>
      <c r="I30" s="13">
        <f>SUM(I28:I29)</f>
        <v>10000000</v>
      </c>
      <c r="J30" s="13">
        <f>SUM(J28:J29)</f>
        <v>16501.66</v>
      </c>
      <c r="K30" s="13">
        <f t="shared" ref="J30:K30" si="3">SUM(K28:K29)</f>
        <v>15243.9</v>
      </c>
    </row>
    <row r="31" spans="1:14" ht="48.75" customHeight="1" x14ac:dyDescent="0.25">
      <c r="A31" s="10" t="s">
        <v>5</v>
      </c>
      <c r="B31" s="2" t="s">
        <v>28</v>
      </c>
      <c r="C31" s="2" t="s">
        <v>29</v>
      </c>
      <c r="D31" s="21"/>
      <c r="E31" s="21"/>
      <c r="F31" s="2"/>
      <c r="G31" s="2"/>
      <c r="H31" s="2"/>
      <c r="I31" s="2">
        <v>300000</v>
      </c>
      <c r="J31" s="2">
        <f t="shared" si="0"/>
        <v>495.05</v>
      </c>
      <c r="K31" s="2">
        <f t="shared" si="1"/>
        <v>457.32</v>
      </c>
    </row>
    <row r="32" spans="1:14" ht="41.45" customHeight="1" x14ac:dyDescent="0.25">
      <c r="A32" s="10"/>
      <c r="B32" s="7" t="s">
        <v>73</v>
      </c>
      <c r="C32" s="2" t="s">
        <v>58</v>
      </c>
      <c r="D32" s="21"/>
      <c r="E32" s="21"/>
      <c r="F32" s="21"/>
      <c r="G32" s="21"/>
      <c r="H32" s="21"/>
      <c r="I32" s="2">
        <v>1000000</v>
      </c>
      <c r="J32" s="2">
        <f t="shared" si="0"/>
        <v>1650.17</v>
      </c>
      <c r="K32" s="2">
        <f t="shared" si="1"/>
        <v>1524.39</v>
      </c>
    </row>
    <row r="33" spans="1:11" ht="33" customHeight="1" x14ac:dyDescent="0.25">
      <c r="A33" s="10"/>
      <c r="B33" s="7"/>
      <c r="C33" s="2" t="s">
        <v>30</v>
      </c>
      <c r="D33" s="21"/>
      <c r="E33" s="21"/>
      <c r="F33" s="21"/>
      <c r="G33" s="21"/>
      <c r="H33" s="21"/>
      <c r="I33" s="2">
        <v>3000000</v>
      </c>
      <c r="J33" s="2">
        <f t="shared" si="0"/>
        <v>4950.5</v>
      </c>
      <c r="K33" s="2">
        <f t="shared" si="1"/>
        <v>4573.17</v>
      </c>
    </row>
    <row r="34" spans="1:11" ht="28.5" customHeight="1" x14ac:dyDescent="0.25">
      <c r="A34" s="14" t="s">
        <v>69</v>
      </c>
      <c r="B34" s="15"/>
      <c r="C34" s="15"/>
      <c r="D34" s="15"/>
      <c r="E34" s="15"/>
      <c r="F34" s="15"/>
      <c r="G34" s="15"/>
      <c r="H34" s="16"/>
      <c r="I34" s="13">
        <f t="shared" ref="I34:J34" si="4">SUM(I31:I33)</f>
        <v>4300000</v>
      </c>
      <c r="J34" s="13">
        <f>SUM(J31:J33)</f>
        <v>7095.72</v>
      </c>
      <c r="K34" s="13">
        <f>SUM(K31:K33)</f>
        <v>6554.88</v>
      </c>
    </row>
    <row r="35" spans="1:11" ht="83.45" customHeight="1" x14ac:dyDescent="0.25">
      <c r="A35" s="10" t="s">
        <v>6</v>
      </c>
      <c r="B35" s="7" t="s">
        <v>31</v>
      </c>
      <c r="C35" s="2" t="s">
        <v>45</v>
      </c>
      <c r="D35" s="2"/>
      <c r="E35" s="21"/>
      <c r="F35" s="2"/>
      <c r="G35" s="2"/>
      <c r="H35" s="2"/>
      <c r="I35" s="2">
        <v>100000</v>
      </c>
      <c r="J35" s="2">
        <f t="shared" si="0"/>
        <v>165.02</v>
      </c>
      <c r="K35" s="2">
        <f t="shared" si="1"/>
        <v>152.44</v>
      </c>
    </row>
    <row r="36" spans="1:11" ht="29.25" customHeight="1" x14ac:dyDescent="0.25">
      <c r="A36" s="10"/>
      <c r="B36" s="7"/>
      <c r="C36" s="2" t="s">
        <v>32</v>
      </c>
      <c r="D36" s="2"/>
      <c r="E36" s="2"/>
      <c r="F36" s="21"/>
      <c r="G36" s="2"/>
      <c r="H36" s="2"/>
      <c r="I36" s="2">
        <v>1000000</v>
      </c>
      <c r="J36" s="2">
        <f t="shared" si="0"/>
        <v>1650.17</v>
      </c>
      <c r="K36" s="2">
        <f t="shared" si="1"/>
        <v>1524.39</v>
      </c>
    </row>
    <row r="37" spans="1:11" ht="32.25" customHeight="1" x14ac:dyDescent="0.25">
      <c r="A37" s="10"/>
      <c r="B37" s="7" t="s">
        <v>59</v>
      </c>
      <c r="C37" s="2" t="s">
        <v>33</v>
      </c>
      <c r="D37" s="21"/>
      <c r="E37" s="21"/>
      <c r="F37" s="21"/>
      <c r="G37" s="21"/>
      <c r="H37" s="21"/>
      <c r="I37" s="2">
        <v>9600000</v>
      </c>
      <c r="J37" s="2">
        <f t="shared" si="0"/>
        <v>15841.58</v>
      </c>
      <c r="K37" s="2">
        <f t="shared" si="1"/>
        <v>14634.15</v>
      </c>
    </row>
    <row r="38" spans="1:11" ht="32.25" customHeight="1" x14ac:dyDescent="0.25">
      <c r="A38" s="10"/>
      <c r="B38" s="7"/>
      <c r="C38" s="2" t="s">
        <v>34</v>
      </c>
      <c r="D38" s="21"/>
      <c r="E38" s="21"/>
      <c r="F38" s="21"/>
      <c r="G38" s="21"/>
      <c r="H38" s="21"/>
      <c r="I38" s="2">
        <v>5000000</v>
      </c>
      <c r="J38" s="2">
        <f t="shared" si="0"/>
        <v>8250.83</v>
      </c>
      <c r="K38" s="2">
        <f t="shared" si="1"/>
        <v>7621.95</v>
      </c>
    </row>
    <row r="39" spans="1:11" ht="32.25" customHeight="1" x14ac:dyDescent="0.25">
      <c r="A39" s="10"/>
      <c r="B39" s="7"/>
      <c r="C39" s="2" t="s">
        <v>35</v>
      </c>
      <c r="D39" s="21"/>
      <c r="E39" s="21"/>
      <c r="F39" s="21"/>
      <c r="G39" s="21"/>
      <c r="H39" s="21"/>
      <c r="I39" s="2">
        <v>200000</v>
      </c>
      <c r="J39" s="2">
        <f t="shared" si="0"/>
        <v>330.03</v>
      </c>
      <c r="K39" s="2">
        <f t="shared" si="1"/>
        <v>304.88</v>
      </c>
    </row>
    <row r="40" spans="1:11" ht="29.25" customHeight="1" x14ac:dyDescent="0.25">
      <c r="A40" s="14" t="s">
        <v>68</v>
      </c>
      <c r="B40" s="15"/>
      <c r="C40" s="15"/>
      <c r="D40" s="15"/>
      <c r="E40" s="15"/>
      <c r="F40" s="15"/>
      <c r="G40" s="15"/>
      <c r="H40" s="16"/>
      <c r="I40" s="13">
        <f>SUM(I35:I39)</f>
        <v>15900000</v>
      </c>
      <c r="J40" s="13">
        <f>SUM(J35:J39)</f>
        <v>26237.629999999997</v>
      </c>
      <c r="K40" s="13">
        <f t="shared" ref="J40:K40" si="5">SUM(K35:K39)</f>
        <v>24237.81</v>
      </c>
    </row>
    <row r="41" spans="1:11" ht="45.75" customHeight="1" x14ac:dyDescent="0.25">
      <c r="A41" s="10" t="s">
        <v>62</v>
      </c>
      <c r="B41" s="11" t="s">
        <v>61</v>
      </c>
      <c r="C41" s="2" t="s">
        <v>71</v>
      </c>
      <c r="D41" s="21"/>
      <c r="E41" s="21"/>
      <c r="F41" s="2"/>
      <c r="G41" s="2"/>
      <c r="H41" s="2"/>
      <c r="I41" s="2">
        <v>600000</v>
      </c>
      <c r="J41" s="2">
        <f t="shared" si="0"/>
        <v>990.1</v>
      </c>
      <c r="K41" s="2">
        <f t="shared" si="1"/>
        <v>914.63</v>
      </c>
    </row>
    <row r="42" spans="1:11" ht="42.75" customHeight="1" x14ac:dyDescent="0.25">
      <c r="A42" s="10"/>
      <c r="B42" s="12"/>
      <c r="C42" s="2" t="s">
        <v>72</v>
      </c>
      <c r="D42" s="21"/>
      <c r="E42" s="21"/>
      <c r="F42" s="21"/>
      <c r="G42" s="21"/>
      <c r="H42" s="21"/>
      <c r="I42" s="2">
        <v>1000000</v>
      </c>
      <c r="J42" s="2">
        <f t="shared" si="0"/>
        <v>1650.17</v>
      </c>
      <c r="K42" s="2">
        <f t="shared" si="1"/>
        <v>1524.39</v>
      </c>
    </row>
    <row r="43" spans="1:11" ht="46.5" customHeight="1" x14ac:dyDescent="0.25">
      <c r="A43" s="10"/>
      <c r="B43" s="11" t="s">
        <v>40</v>
      </c>
      <c r="C43" s="2" t="s">
        <v>60</v>
      </c>
      <c r="D43" s="21"/>
      <c r="E43" s="2"/>
      <c r="F43" s="21"/>
      <c r="G43" s="21"/>
      <c r="H43" s="2"/>
      <c r="I43" s="2">
        <v>1500000</v>
      </c>
      <c r="J43" s="2">
        <f t="shared" si="0"/>
        <v>2475.25</v>
      </c>
      <c r="K43" s="2">
        <f t="shared" si="1"/>
        <v>2286.59</v>
      </c>
    </row>
    <row r="44" spans="1:11" ht="34.5" customHeight="1" x14ac:dyDescent="0.25">
      <c r="A44" s="10"/>
      <c r="B44" s="12"/>
      <c r="C44" s="2" t="s">
        <v>41</v>
      </c>
      <c r="D44" s="21"/>
      <c r="E44" s="21"/>
      <c r="F44" s="21"/>
      <c r="G44" s="21"/>
      <c r="H44" s="21"/>
      <c r="I44" s="2">
        <v>500000</v>
      </c>
      <c r="J44" s="2">
        <f t="shared" si="0"/>
        <v>825.08</v>
      </c>
      <c r="K44" s="2">
        <f t="shared" si="1"/>
        <v>762.2</v>
      </c>
    </row>
    <row r="45" spans="1:11" ht="29.25" customHeight="1" x14ac:dyDescent="0.25">
      <c r="A45" s="14" t="s">
        <v>67</v>
      </c>
      <c r="B45" s="15"/>
      <c r="C45" s="15"/>
      <c r="D45" s="15"/>
      <c r="E45" s="15"/>
      <c r="F45" s="15"/>
      <c r="G45" s="15"/>
      <c r="H45" s="16"/>
      <c r="I45" s="13">
        <f>SUM(I41:I44)</f>
        <v>3600000</v>
      </c>
      <c r="J45" s="13">
        <f t="shared" ref="J45:K45" si="6">SUM(J41:J44)</f>
        <v>5940.6</v>
      </c>
      <c r="K45" s="13">
        <f>SUM(K41:K44)</f>
        <v>5487.81</v>
      </c>
    </row>
    <row r="46" spans="1:11" ht="34.5" customHeight="1" x14ac:dyDescent="0.25">
      <c r="A46" s="17" t="s">
        <v>70</v>
      </c>
      <c r="B46" s="18"/>
      <c r="C46" s="18"/>
      <c r="D46" s="18"/>
      <c r="E46" s="18"/>
      <c r="F46" s="18"/>
      <c r="G46" s="18"/>
      <c r="H46" s="19"/>
      <c r="I46" s="20">
        <f>I22+I27+I30+I34+I40+I45</f>
        <v>440800000</v>
      </c>
      <c r="J46" s="20">
        <f t="shared" ref="J46:K46" si="7">J22+J27+J30+J34+J40+J45</f>
        <v>727392.78999999992</v>
      </c>
      <c r="K46" s="20">
        <f t="shared" si="7"/>
        <v>668902.45000000019</v>
      </c>
    </row>
  </sheetData>
  <mergeCells count="31">
    <mergeCell ref="A34:H34"/>
    <mergeCell ref="A40:H40"/>
    <mergeCell ref="A45:H45"/>
    <mergeCell ref="A46:H46"/>
    <mergeCell ref="A2:K2"/>
    <mergeCell ref="I4:K4"/>
    <mergeCell ref="A22:H22"/>
    <mergeCell ref="A27:H27"/>
    <mergeCell ref="A4:A5"/>
    <mergeCell ref="B4:B5"/>
    <mergeCell ref="B10:B11"/>
    <mergeCell ref="B13:B14"/>
    <mergeCell ref="B15:B17"/>
    <mergeCell ref="D4:H4"/>
    <mergeCell ref="C4:C5"/>
    <mergeCell ref="A35:A39"/>
    <mergeCell ref="A41:A44"/>
    <mergeCell ref="B41:B42"/>
    <mergeCell ref="B43:B44"/>
    <mergeCell ref="B7:B9"/>
    <mergeCell ref="A6:A21"/>
    <mergeCell ref="B23:B25"/>
    <mergeCell ref="B28:B29"/>
    <mergeCell ref="B32:B33"/>
    <mergeCell ref="B35:B36"/>
    <mergeCell ref="B37:B39"/>
    <mergeCell ref="A23:A26"/>
    <mergeCell ref="A28:A29"/>
    <mergeCell ref="A31:A33"/>
    <mergeCell ref="B19:B20"/>
    <mergeCell ref="A30:H3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AFF9F-A61C-4852-8EE3-C18B7A1F69D1}">
  <dimension ref="A2:U41"/>
  <sheetViews>
    <sheetView zoomScale="80" zoomScaleNormal="80" workbookViewId="0">
      <pane ySplit="5" topLeftCell="A21" activePane="bottomLeft" state="frozen"/>
      <selection pane="bottomLeft" activeCell="C12" sqref="C12"/>
    </sheetView>
  </sheetViews>
  <sheetFormatPr baseColWidth="10" defaultRowHeight="14.25" x14ac:dyDescent="0.25"/>
  <cols>
    <col min="1" max="1" width="16.85546875" style="4" customWidth="1"/>
    <col min="2" max="2" width="33.85546875" style="1" customWidth="1"/>
    <col min="3" max="3" width="40.5703125" style="1" customWidth="1"/>
    <col min="4" max="4" width="4" style="1" customWidth="1"/>
    <col min="5" max="5" width="4.42578125" style="1" customWidth="1"/>
    <col min="6" max="6" width="4.5703125" style="1" customWidth="1"/>
    <col min="7" max="7" width="4.7109375" style="1" customWidth="1"/>
    <col min="8" max="8" width="4.5703125" style="1" customWidth="1"/>
    <col min="9" max="9" width="4.140625" style="1" customWidth="1"/>
    <col min="10" max="10" width="3.85546875" style="1" customWidth="1"/>
    <col min="11" max="11" width="4.28515625" style="1" customWidth="1"/>
    <col min="12" max="12" width="3.85546875" style="1" customWidth="1"/>
    <col min="13" max="13" width="4" style="1" customWidth="1"/>
    <col min="14" max="14" width="4.42578125" style="1" customWidth="1"/>
    <col min="15" max="15" width="4.7109375" style="1" customWidth="1"/>
    <col min="16" max="16" width="20.5703125" style="1" customWidth="1"/>
    <col min="17" max="17" width="14.7109375" style="1" customWidth="1"/>
    <col min="18" max="18" width="15.5703125" style="1" customWidth="1"/>
    <col min="19" max="19" width="11.42578125" style="1"/>
    <col min="20" max="20" width="48" style="1" customWidth="1"/>
    <col min="21" max="21" width="18" style="1" customWidth="1"/>
    <col min="22" max="22" width="8" style="1" customWidth="1"/>
    <col min="23" max="24" width="8.5703125" style="1" customWidth="1"/>
    <col min="25" max="28" width="11.42578125" style="1"/>
    <col min="29" max="29" width="20.7109375" style="1" customWidth="1"/>
    <col min="30" max="16384" width="11.42578125" style="1"/>
  </cols>
  <sheetData>
    <row r="2" spans="1:21" ht="30.75" customHeight="1" x14ac:dyDescent="0.25">
      <c r="A2" s="22" t="s">
        <v>94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</row>
    <row r="4" spans="1:21" s="4" customFormat="1" ht="18" customHeight="1" x14ac:dyDescent="0.25">
      <c r="A4" s="5" t="s">
        <v>42</v>
      </c>
      <c r="B4" s="5" t="s">
        <v>43</v>
      </c>
      <c r="C4" s="5" t="s">
        <v>0</v>
      </c>
      <c r="D4" s="37">
        <v>2022</v>
      </c>
      <c r="E4" s="38"/>
      <c r="F4" s="38"/>
      <c r="G4" s="38"/>
      <c r="H4" s="38"/>
      <c r="I4" s="38"/>
      <c r="J4" s="38"/>
      <c r="K4" s="38"/>
      <c r="L4" s="38"/>
      <c r="M4" s="38"/>
      <c r="N4" s="38"/>
      <c r="O4" s="39"/>
      <c r="P4" s="23" t="s">
        <v>50</v>
      </c>
      <c r="Q4" s="24"/>
      <c r="R4" s="25"/>
    </row>
    <row r="5" spans="1:21" s="4" customFormat="1" ht="19.5" customHeight="1" x14ac:dyDescent="0.25">
      <c r="A5" s="5"/>
      <c r="B5" s="5"/>
      <c r="C5" s="5"/>
      <c r="D5" s="26" t="s">
        <v>75</v>
      </c>
      <c r="E5" s="26" t="s">
        <v>76</v>
      </c>
      <c r="F5" s="26" t="s">
        <v>77</v>
      </c>
      <c r="G5" s="26" t="s">
        <v>78</v>
      </c>
      <c r="H5" s="26" t="s">
        <v>77</v>
      </c>
      <c r="I5" s="26" t="s">
        <v>75</v>
      </c>
      <c r="J5" s="26" t="s">
        <v>75</v>
      </c>
      <c r="K5" s="26" t="s">
        <v>78</v>
      </c>
      <c r="L5" s="26" t="s">
        <v>79</v>
      </c>
      <c r="M5" s="26" t="s">
        <v>78</v>
      </c>
      <c r="N5" s="26" t="s">
        <v>80</v>
      </c>
      <c r="O5" s="26" t="s">
        <v>81</v>
      </c>
      <c r="P5" s="27" t="s">
        <v>49</v>
      </c>
      <c r="Q5" s="27" t="s">
        <v>48</v>
      </c>
      <c r="R5" s="27" t="s">
        <v>47</v>
      </c>
    </row>
    <row r="6" spans="1:21" ht="46.15" customHeight="1" x14ac:dyDescent="0.25">
      <c r="A6" s="29" t="s">
        <v>2</v>
      </c>
      <c r="B6" s="7" t="s">
        <v>37</v>
      </c>
      <c r="C6" s="2" t="s">
        <v>14</v>
      </c>
      <c r="D6" s="21"/>
      <c r="E6" s="21"/>
      <c r="F6" s="21"/>
      <c r="G6" s="21"/>
      <c r="H6" s="2"/>
      <c r="I6" s="2"/>
      <c r="J6" s="2"/>
      <c r="K6" s="2"/>
      <c r="L6" s="2"/>
      <c r="M6" s="2"/>
      <c r="N6" s="2"/>
      <c r="O6" s="2"/>
      <c r="P6" s="2">
        <f>'Budget Total'!I7</f>
        <v>200000</v>
      </c>
      <c r="Q6" s="2">
        <f t="shared" ref="Q6:Q31" si="0">ROUND(P6/606,2)</f>
        <v>330.03</v>
      </c>
      <c r="R6" s="2">
        <f t="shared" ref="R6:R31" si="1">ROUND(P6/656,2)</f>
        <v>304.88</v>
      </c>
    </row>
    <row r="7" spans="1:21" ht="20.25" customHeight="1" x14ac:dyDescent="0.25">
      <c r="A7" s="30"/>
      <c r="B7" s="7"/>
      <c r="C7" s="2" t="s">
        <v>38</v>
      </c>
      <c r="D7" s="40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">
        <f>'Budget Total'!I8/5</f>
        <v>60000</v>
      </c>
      <c r="Q7" s="2">
        <f t="shared" si="0"/>
        <v>99.01</v>
      </c>
      <c r="R7" s="2">
        <f t="shared" si="1"/>
        <v>91.46</v>
      </c>
    </row>
    <row r="8" spans="1:21" ht="20.25" customHeight="1" x14ac:dyDescent="0.25">
      <c r="A8" s="30"/>
      <c r="B8" s="7"/>
      <c r="C8" s="2" t="s">
        <v>39</v>
      </c>
      <c r="D8" s="40"/>
      <c r="E8" s="40"/>
      <c r="F8" s="40"/>
      <c r="G8" s="40"/>
      <c r="H8" s="40"/>
      <c r="I8" s="21"/>
      <c r="J8" s="21"/>
      <c r="K8" s="21"/>
      <c r="L8" s="21"/>
      <c r="M8" s="21"/>
      <c r="N8" s="21"/>
      <c r="O8" s="21"/>
      <c r="P8" s="2">
        <f>'Budget Total'!I9/5</f>
        <v>60000</v>
      </c>
      <c r="Q8" s="2">
        <f t="shared" si="0"/>
        <v>99.01</v>
      </c>
      <c r="R8" s="2">
        <f t="shared" si="1"/>
        <v>91.46</v>
      </c>
    </row>
    <row r="9" spans="1:21" ht="48.75" customHeight="1" x14ac:dyDescent="0.25">
      <c r="A9" s="30"/>
      <c r="B9" s="2" t="s">
        <v>9</v>
      </c>
      <c r="C9" s="2" t="s">
        <v>16</v>
      </c>
      <c r="D9" s="40"/>
      <c r="E9" s="40"/>
      <c r="F9" s="21"/>
      <c r="G9" s="2"/>
      <c r="H9" s="2"/>
      <c r="I9" s="2"/>
      <c r="J9" s="2"/>
      <c r="K9" s="2"/>
      <c r="L9" s="2"/>
      <c r="M9" s="2"/>
      <c r="N9" s="2"/>
      <c r="O9" s="2"/>
      <c r="P9" s="2">
        <f>'Budget Total'!I12/2</f>
        <v>1500000</v>
      </c>
      <c r="Q9" s="2">
        <f t="shared" si="0"/>
        <v>2475.25</v>
      </c>
      <c r="R9" s="2">
        <f t="shared" si="1"/>
        <v>2286.59</v>
      </c>
    </row>
    <row r="10" spans="1:21" ht="33" customHeight="1" x14ac:dyDescent="0.25">
      <c r="A10" s="30"/>
      <c r="B10" s="8" t="s">
        <v>10</v>
      </c>
      <c r="C10" s="2" t="s">
        <v>17</v>
      </c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">
        <f>'Budget Total'!I13/5</f>
        <v>400000</v>
      </c>
      <c r="Q10" s="2">
        <f t="shared" si="0"/>
        <v>660.07</v>
      </c>
      <c r="R10" s="2">
        <f>ROUND(P10/656,2)</f>
        <v>609.76</v>
      </c>
    </row>
    <row r="11" spans="1:21" ht="42.75" x14ac:dyDescent="0.25">
      <c r="A11" s="30"/>
      <c r="B11" s="8"/>
      <c r="C11" s="2" t="s">
        <v>63</v>
      </c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">
        <f>'Budget Total'!I14/5</f>
        <v>800000</v>
      </c>
      <c r="Q11" s="2">
        <f t="shared" si="0"/>
        <v>1320.13</v>
      </c>
      <c r="R11" s="2">
        <f t="shared" si="1"/>
        <v>1219.51</v>
      </c>
    </row>
    <row r="12" spans="1:21" ht="63" customHeight="1" x14ac:dyDescent="0.25">
      <c r="A12" s="31"/>
      <c r="B12" s="9" t="s">
        <v>12</v>
      </c>
      <c r="C12" s="9" t="s">
        <v>82</v>
      </c>
      <c r="D12" s="2"/>
      <c r="E12" s="2"/>
      <c r="F12" s="2"/>
      <c r="G12" s="2"/>
      <c r="H12" s="2"/>
      <c r="I12" s="2"/>
      <c r="J12" s="2"/>
      <c r="K12" s="21"/>
      <c r="L12" s="2"/>
      <c r="M12" s="2"/>
      <c r="N12" s="2"/>
      <c r="O12" s="2"/>
      <c r="P12" s="2">
        <f>'Budget Total'!I18/4</f>
        <v>1000000</v>
      </c>
      <c r="Q12" s="2">
        <f t="shared" si="0"/>
        <v>1650.17</v>
      </c>
      <c r="R12" s="2">
        <f t="shared" si="1"/>
        <v>1524.39</v>
      </c>
    </row>
    <row r="13" spans="1:21" ht="24.75" customHeight="1" x14ac:dyDescent="0.25">
      <c r="A13" s="14" t="s">
        <v>64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6"/>
      <c r="P13" s="13">
        <f>SUM(P6:P12)</f>
        <v>4020000</v>
      </c>
      <c r="Q13" s="13">
        <f>SUM(Q6:Q12)</f>
        <v>6633.67</v>
      </c>
      <c r="R13" s="13">
        <f>SUM(R6:R12)</f>
        <v>6128.0500000000011</v>
      </c>
    </row>
    <row r="14" spans="1:21" ht="40.5" customHeight="1" x14ac:dyDescent="0.25">
      <c r="A14" s="32" t="s">
        <v>3</v>
      </c>
      <c r="B14" s="34" t="s">
        <v>21</v>
      </c>
      <c r="C14" s="2" t="s">
        <v>23</v>
      </c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">
        <f>'Budget Total'!I23/5</f>
        <v>5000000</v>
      </c>
      <c r="Q14" s="2">
        <f t="shared" si="0"/>
        <v>8250.83</v>
      </c>
      <c r="R14" s="2">
        <f t="shared" si="1"/>
        <v>7621.95</v>
      </c>
      <c r="T14" s="28" t="str">
        <f>A6</f>
        <v>1. Objectifs stratégiques internes à l’organisation</v>
      </c>
      <c r="U14" s="1">
        <f>P13</f>
        <v>4020000</v>
      </c>
    </row>
    <row r="15" spans="1:21" ht="65.25" customHeight="1" x14ac:dyDescent="0.25">
      <c r="A15" s="33"/>
      <c r="B15" s="35"/>
      <c r="C15" s="2" t="s">
        <v>24</v>
      </c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">
        <f>'Budget Total'!I24/5</f>
        <v>5000000</v>
      </c>
      <c r="Q15" s="2">
        <f t="shared" si="0"/>
        <v>8250.83</v>
      </c>
      <c r="R15" s="2">
        <f t="shared" si="1"/>
        <v>7621.95</v>
      </c>
      <c r="T15" s="1" t="str">
        <f>A14</f>
        <v>2. Objectifs stratégiques axés sur les initiatives en direction des bénéficiaires</v>
      </c>
      <c r="U15" s="1">
        <f>P16</f>
        <v>10000000</v>
      </c>
    </row>
    <row r="16" spans="1:21" ht="30" customHeight="1" x14ac:dyDescent="0.25">
      <c r="A16" s="14" t="s">
        <v>65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6"/>
      <c r="P16" s="13">
        <f>SUM(P14:P15)</f>
        <v>10000000</v>
      </c>
      <c r="Q16" s="13">
        <f>SUM(Q14:Q15)</f>
        <v>16501.66</v>
      </c>
      <c r="R16" s="13">
        <f>SUM(R14:R15)</f>
        <v>15243.9</v>
      </c>
      <c r="T16" s="1" t="str">
        <f>A17</f>
        <v>3. Objectifs stratégiques axés sur le climat</v>
      </c>
      <c r="U16" s="1">
        <f>P19</f>
        <v>2000000</v>
      </c>
    </row>
    <row r="17" spans="1:21" ht="72" customHeight="1" x14ac:dyDescent="0.25">
      <c r="A17" s="10" t="s">
        <v>4</v>
      </c>
      <c r="B17" s="7" t="s">
        <v>57</v>
      </c>
      <c r="C17" s="2" t="s">
        <v>26</v>
      </c>
      <c r="D17" s="40"/>
      <c r="E17" s="21"/>
      <c r="F17" s="21"/>
      <c r="G17" s="21"/>
      <c r="H17" s="21"/>
      <c r="I17" s="40"/>
      <c r="J17" s="40"/>
      <c r="K17" s="40"/>
      <c r="L17" s="40"/>
      <c r="M17" s="40"/>
      <c r="N17" s="40"/>
      <c r="O17" s="40"/>
      <c r="P17" s="2">
        <f>'Budget Total'!I28/5</f>
        <v>1000000</v>
      </c>
      <c r="Q17" s="2">
        <f t="shared" si="0"/>
        <v>1650.17</v>
      </c>
      <c r="R17" s="2">
        <f t="shared" si="1"/>
        <v>1524.39</v>
      </c>
      <c r="T17" s="1" t="str">
        <f>A20</f>
        <v>4. Objectifs stratégiques axés sur le partenariat</v>
      </c>
      <c r="U17" s="1">
        <f>P23</f>
        <v>950000</v>
      </c>
    </row>
    <row r="18" spans="1:21" ht="65.45" customHeight="1" x14ac:dyDescent="0.25">
      <c r="A18" s="10"/>
      <c r="B18" s="7"/>
      <c r="C18" s="2" t="s">
        <v>27</v>
      </c>
      <c r="D18" s="40"/>
      <c r="E18" s="40"/>
      <c r="F18" s="40"/>
      <c r="G18" s="40"/>
      <c r="H18" s="40"/>
      <c r="I18" s="40"/>
      <c r="J18" s="40"/>
      <c r="K18" s="40"/>
      <c r="L18" s="21"/>
      <c r="M18" s="21"/>
      <c r="N18" s="21"/>
      <c r="O18" s="21"/>
      <c r="P18" s="2">
        <f>'Budget Total'!I29/5</f>
        <v>1000000</v>
      </c>
      <c r="Q18" s="2">
        <f t="shared" si="0"/>
        <v>1650.17</v>
      </c>
      <c r="R18" s="2">
        <f t="shared" si="1"/>
        <v>1524.39</v>
      </c>
      <c r="T18" s="1" t="str">
        <f>A24</f>
        <v>5. Objectifs stratégiques axés sur les finances et l’administration</v>
      </c>
      <c r="U18" s="1">
        <f>P27</f>
        <v>2960000</v>
      </c>
    </row>
    <row r="19" spans="1:21" ht="27" customHeight="1" x14ac:dyDescent="0.25">
      <c r="A19" s="14" t="s">
        <v>66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6"/>
      <c r="P19" s="13">
        <f>SUM(P17:P18)</f>
        <v>2000000</v>
      </c>
      <c r="Q19" s="13">
        <f>SUM(Q17:Q18)</f>
        <v>3300.34</v>
      </c>
      <c r="R19" s="13">
        <f t="shared" ref="R19" si="2">SUM(R17:R18)</f>
        <v>3048.78</v>
      </c>
      <c r="T19" s="1" t="str">
        <f>A28</f>
        <v>6- Objectif stratégique axé sur la capitalisation et documentation des connaissances et expériences</v>
      </c>
      <c r="U19" s="1">
        <f>P32</f>
        <v>1100000</v>
      </c>
    </row>
    <row r="20" spans="1:21" ht="51" customHeight="1" x14ac:dyDescent="0.25">
      <c r="A20" s="10" t="s">
        <v>5</v>
      </c>
      <c r="B20" s="2" t="s">
        <v>28</v>
      </c>
      <c r="C20" s="2" t="s">
        <v>29</v>
      </c>
      <c r="D20" s="40"/>
      <c r="E20" s="40"/>
      <c r="F20" s="40"/>
      <c r="G20" s="40"/>
      <c r="H20" s="40"/>
      <c r="I20" s="21"/>
      <c r="J20" s="21"/>
      <c r="K20" s="21"/>
      <c r="L20" s="21"/>
      <c r="M20" s="2"/>
      <c r="N20" s="2"/>
      <c r="O20" s="2"/>
      <c r="P20" s="2">
        <f>'Budget Total'!I31/2</f>
        <v>150000</v>
      </c>
      <c r="Q20" s="2">
        <f t="shared" si="0"/>
        <v>247.52</v>
      </c>
      <c r="R20" s="2">
        <f t="shared" si="1"/>
        <v>228.66</v>
      </c>
    </row>
    <row r="21" spans="1:21" ht="35.25" customHeight="1" x14ac:dyDescent="0.25">
      <c r="A21" s="10"/>
      <c r="B21" s="7" t="s">
        <v>73</v>
      </c>
      <c r="C21" s="2" t="s">
        <v>58</v>
      </c>
      <c r="D21" s="21"/>
      <c r="E21" s="21"/>
      <c r="F21" s="40"/>
      <c r="G21" s="40"/>
      <c r="H21" s="40"/>
      <c r="I21" s="21"/>
      <c r="J21" s="21"/>
      <c r="K21" s="21"/>
      <c r="L21" s="21"/>
      <c r="M21" s="21"/>
      <c r="N21" s="21"/>
      <c r="O21" s="21"/>
      <c r="P21" s="2">
        <f>'Budget Total'!I32/5</f>
        <v>200000</v>
      </c>
      <c r="Q21" s="2">
        <f t="shared" si="0"/>
        <v>330.03</v>
      </c>
      <c r="R21" s="2">
        <f t="shared" si="1"/>
        <v>304.88</v>
      </c>
    </row>
    <row r="22" spans="1:21" ht="50.25" customHeight="1" x14ac:dyDescent="0.25">
      <c r="A22" s="10"/>
      <c r="B22" s="7"/>
      <c r="C22" s="2" t="s">
        <v>30</v>
      </c>
      <c r="D22" s="40"/>
      <c r="E22" s="21"/>
      <c r="F22" s="40"/>
      <c r="G22" s="40"/>
      <c r="H22" s="40"/>
      <c r="I22" s="21"/>
      <c r="J22" s="40"/>
      <c r="K22" s="40"/>
      <c r="L22" s="40"/>
      <c r="M22" s="40"/>
      <c r="N22" s="40"/>
      <c r="O22" s="21"/>
      <c r="P22" s="2">
        <f>'Budget Total'!I33/5</f>
        <v>600000</v>
      </c>
      <c r="Q22" s="2">
        <f t="shared" si="0"/>
        <v>990.1</v>
      </c>
      <c r="R22" s="2">
        <f t="shared" si="1"/>
        <v>914.63</v>
      </c>
    </row>
    <row r="23" spans="1:21" ht="27.75" customHeight="1" x14ac:dyDescent="0.25">
      <c r="A23" s="14" t="s">
        <v>69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6"/>
      <c r="P23" s="13">
        <f t="shared" ref="P23" si="3">SUM(P20:P22)</f>
        <v>950000</v>
      </c>
      <c r="Q23" s="13">
        <f>SUM(Q20:Q22)</f>
        <v>1567.65</v>
      </c>
      <c r="R23" s="13">
        <f>SUM(R20:R22)</f>
        <v>1448.17</v>
      </c>
    </row>
    <row r="24" spans="1:21" ht="38.25" customHeight="1" x14ac:dyDescent="0.25">
      <c r="A24" s="32" t="s">
        <v>6</v>
      </c>
      <c r="B24" s="7" t="s">
        <v>59</v>
      </c>
      <c r="C24" s="2" t="s">
        <v>33</v>
      </c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">
        <f>'Budget Total'!I37/5</f>
        <v>1920000</v>
      </c>
      <c r="Q24" s="2">
        <f t="shared" si="0"/>
        <v>3168.32</v>
      </c>
      <c r="R24" s="2">
        <f t="shared" si="1"/>
        <v>2926.83</v>
      </c>
    </row>
    <row r="25" spans="1:21" ht="30.75" customHeight="1" x14ac:dyDescent="0.25">
      <c r="A25" s="36"/>
      <c r="B25" s="7"/>
      <c r="C25" s="2" t="s">
        <v>34</v>
      </c>
      <c r="D25" s="40"/>
      <c r="E25" s="40"/>
      <c r="F25" s="40"/>
      <c r="G25" s="40"/>
      <c r="H25" s="21"/>
      <c r="I25" s="21"/>
      <c r="J25" s="21"/>
      <c r="K25" s="21"/>
      <c r="L25" s="21"/>
      <c r="M25" s="21"/>
      <c r="N25" s="21"/>
      <c r="O25" s="21"/>
      <c r="P25" s="2">
        <f>'Budget Total'!I38/5</f>
        <v>1000000</v>
      </c>
      <c r="Q25" s="2">
        <f t="shared" si="0"/>
        <v>1650.17</v>
      </c>
      <c r="R25" s="2">
        <f t="shared" si="1"/>
        <v>1524.39</v>
      </c>
    </row>
    <row r="26" spans="1:21" ht="33" customHeight="1" x14ac:dyDescent="0.25">
      <c r="A26" s="33"/>
      <c r="B26" s="7"/>
      <c r="C26" s="2" t="s">
        <v>35</v>
      </c>
      <c r="D26" s="40"/>
      <c r="E26" s="40"/>
      <c r="F26" s="40"/>
      <c r="G26" s="40"/>
      <c r="H26" s="40"/>
      <c r="I26" s="40"/>
      <c r="J26" s="21"/>
      <c r="K26" s="21"/>
      <c r="L26" s="21"/>
      <c r="M26" s="21"/>
      <c r="N26" s="21"/>
      <c r="O26" s="21"/>
      <c r="P26" s="2">
        <f>'Budget Total'!I39/5</f>
        <v>40000</v>
      </c>
      <c r="Q26" s="2">
        <f t="shared" si="0"/>
        <v>66.010000000000005</v>
      </c>
      <c r="R26" s="2">
        <f t="shared" si="1"/>
        <v>60.98</v>
      </c>
    </row>
    <row r="27" spans="1:21" ht="27.75" customHeight="1" x14ac:dyDescent="0.25">
      <c r="A27" s="14" t="s">
        <v>68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6"/>
      <c r="P27" s="13">
        <f>SUM(P24:P26)</f>
        <v>2960000</v>
      </c>
      <c r="Q27" s="13">
        <f>SUM(Q24:Q26)</f>
        <v>4884.5</v>
      </c>
      <c r="R27" s="13">
        <f>SUM(R24:R26)</f>
        <v>4512.2</v>
      </c>
    </row>
    <row r="28" spans="1:21" ht="44.25" customHeight="1" x14ac:dyDescent="0.25">
      <c r="A28" s="10" t="s">
        <v>62</v>
      </c>
      <c r="B28" s="11" t="s">
        <v>61</v>
      </c>
      <c r="C28" s="2" t="s">
        <v>71</v>
      </c>
      <c r="D28" s="40"/>
      <c r="E28" s="40"/>
      <c r="F28" s="40"/>
      <c r="G28" s="40"/>
      <c r="H28" s="21"/>
      <c r="I28" s="2"/>
      <c r="J28" s="2"/>
      <c r="K28" s="2"/>
      <c r="L28" s="2"/>
      <c r="M28" s="2"/>
      <c r="N28" s="2"/>
      <c r="O28" s="2"/>
      <c r="P28" s="2">
        <f>'Budget Total'!I41/2</f>
        <v>300000</v>
      </c>
      <c r="Q28" s="2">
        <f t="shared" si="0"/>
        <v>495.05</v>
      </c>
      <c r="R28" s="2">
        <f t="shared" si="1"/>
        <v>457.32</v>
      </c>
    </row>
    <row r="29" spans="1:21" ht="47.25" customHeight="1" x14ac:dyDescent="0.25">
      <c r="A29" s="10"/>
      <c r="B29" s="12"/>
      <c r="C29" s="2" t="s">
        <v>72</v>
      </c>
      <c r="D29" s="40"/>
      <c r="E29" s="40"/>
      <c r="F29" s="40"/>
      <c r="G29" s="40"/>
      <c r="H29" s="40"/>
      <c r="I29" s="40"/>
      <c r="J29" s="21"/>
      <c r="K29" s="21"/>
      <c r="L29" s="21"/>
      <c r="M29" s="21"/>
      <c r="N29" s="21"/>
      <c r="O29" s="21"/>
      <c r="P29" s="2">
        <f>'Budget Total'!I42/5</f>
        <v>200000</v>
      </c>
      <c r="Q29" s="2">
        <f t="shared" si="0"/>
        <v>330.03</v>
      </c>
      <c r="R29" s="2">
        <f t="shared" si="1"/>
        <v>304.88</v>
      </c>
    </row>
    <row r="30" spans="1:21" ht="54" customHeight="1" x14ac:dyDescent="0.25">
      <c r="A30" s="10"/>
      <c r="B30" s="11" t="s">
        <v>40</v>
      </c>
      <c r="C30" s="2" t="s">
        <v>60</v>
      </c>
      <c r="D30" s="40"/>
      <c r="E30" s="40"/>
      <c r="F30" s="40"/>
      <c r="G30" s="21"/>
      <c r="H30" s="2"/>
      <c r="I30" s="2"/>
      <c r="J30" s="2"/>
      <c r="K30" s="2"/>
      <c r="L30" s="2"/>
      <c r="M30" s="21"/>
      <c r="N30" s="2"/>
      <c r="O30" s="2"/>
      <c r="P30" s="2">
        <f>'Budget Total'!I43/3</f>
        <v>500000</v>
      </c>
      <c r="Q30" s="2">
        <f t="shared" si="0"/>
        <v>825.08</v>
      </c>
      <c r="R30" s="2">
        <f t="shared" si="1"/>
        <v>762.2</v>
      </c>
    </row>
    <row r="31" spans="1:21" ht="36" customHeight="1" x14ac:dyDescent="0.25">
      <c r="A31" s="10"/>
      <c r="B31" s="12"/>
      <c r="C31" s="2" t="s">
        <v>41</v>
      </c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">
        <f>'Budget Total'!I44/5</f>
        <v>100000</v>
      </c>
      <c r="Q31" s="2">
        <f t="shared" si="0"/>
        <v>165.02</v>
      </c>
      <c r="R31" s="2">
        <f t="shared" si="1"/>
        <v>152.44</v>
      </c>
    </row>
    <row r="32" spans="1:21" ht="24" customHeight="1" x14ac:dyDescent="0.25">
      <c r="A32" s="14" t="s">
        <v>67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6"/>
      <c r="P32" s="13">
        <f>SUM(P28:P31)</f>
        <v>1100000</v>
      </c>
      <c r="Q32" s="13">
        <f t="shared" ref="Q32" si="4">SUM(Q28:Q31)</f>
        <v>1815.1799999999998</v>
      </c>
      <c r="R32" s="13">
        <f>SUM(R28:R31)</f>
        <v>1676.8400000000001</v>
      </c>
    </row>
    <row r="33" spans="1:18" ht="32.25" customHeight="1" x14ac:dyDescent="0.25">
      <c r="A33" s="17" t="s">
        <v>70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9"/>
      <c r="P33" s="20">
        <f>P13+P16+P19+P23+P27+P32</f>
        <v>21030000</v>
      </c>
      <c r="Q33" s="20">
        <f>Q13+Q16+Q19+Q23+Q27+Q32</f>
        <v>34703.000000000007</v>
      </c>
      <c r="R33" s="20">
        <f>R13+R16+R19+R23+R27+R32</f>
        <v>32057.940000000002</v>
      </c>
    </row>
    <row r="34" spans="1:18" ht="32.25" customHeight="1" x14ac:dyDescent="0.25"/>
    <row r="35" spans="1:18" ht="29.25" customHeight="1" x14ac:dyDescent="0.25"/>
    <row r="36" spans="1:18" ht="45.75" customHeight="1" x14ac:dyDescent="0.25"/>
    <row r="37" spans="1:18" ht="42.75" customHeight="1" x14ac:dyDescent="0.25"/>
    <row r="38" spans="1:18" ht="46.5" customHeight="1" x14ac:dyDescent="0.25"/>
    <row r="39" spans="1:18" ht="34.5" customHeight="1" x14ac:dyDescent="0.25"/>
    <row r="40" spans="1:18" ht="33.75" customHeight="1" x14ac:dyDescent="0.25"/>
    <row r="41" spans="1:18" ht="34.5" customHeight="1" x14ac:dyDescent="0.25"/>
  </sheetData>
  <mergeCells count="27">
    <mergeCell ref="A27:O27"/>
    <mergeCell ref="A28:A31"/>
    <mergeCell ref="B28:B29"/>
    <mergeCell ref="B30:B31"/>
    <mergeCell ref="A32:O32"/>
    <mergeCell ref="A33:O33"/>
    <mergeCell ref="A19:O19"/>
    <mergeCell ref="A20:A22"/>
    <mergeCell ref="B21:B22"/>
    <mergeCell ref="A23:O23"/>
    <mergeCell ref="B24:B26"/>
    <mergeCell ref="A24:A26"/>
    <mergeCell ref="A13:O13"/>
    <mergeCell ref="A16:O16"/>
    <mergeCell ref="A17:A18"/>
    <mergeCell ref="B17:B18"/>
    <mergeCell ref="A14:A15"/>
    <mergeCell ref="B14:B15"/>
    <mergeCell ref="B6:B8"/>
    <mergeCell ref="B10:B11"/>
    <mergeCell ref="A6:A12"/>
    <mergeCell ref="A2:R2"/>
    <mergeCell ref="A4:A5"/>
    <mergeCell ref="B4:B5"/>
    <mergeCell ref="C4:C5"/>
    <mergeCell ref="D4:O4"/>
    <mergeCell ref="P4:R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42BD8-4599-4D59-AFFA-CF6D36B047FF}">
  <dimension ref="A2:U43"/>
  <sheetViews>
    <sheetView zoomScale="80" zoomScaleNormal="80" workbookViewId="0">
      <pane ySplit="5" topLeftCell="A27" activePane="bottomLeft" state="frozen"/>
      <selection pane="bottomLeft" activeCell="A2" sqref="A2:R2"/>
    </sheetView>
  </sheetViews>
  <sheetFormatPr baseColWidth="10" defaultRowHeight="14.25" x14ac:dyDescent="0.25"/>
  <cols>
    <col min="1" max="1" width="16.85546875" style="4" customWidth="1"/>
    <col min="2" max="2" width="33.85546875" style="1" customWidth="1"/>
    <col min="3" max="3" width="40.5703125" style="1" customWidth="1"/>
    <col min="4" max="14" width="4" style="1" customWidth="1"/>
    <col min="15" max="15" width="4.28515625" style="1" customWidth="1"/>
    <col min="16" max="16" width="20.5703125" style="1" customWidth="1"/>
    <col min="17" max="17" width="14.7109375" style="1" customWidth="1"/>
    <col min="18" max="18" width="15.5703125" style="1" customWidth="1"/>
    <col min="19" max="19" width="11.42578125" style="1"/>
    <col min="20" max="20" width="48" style="1" customWidth="1"/>
    <col min="21" max="21" width="18" style="1" customWidth="1"/>
    <col min="22" max="22" width="8" style="1" customWidth="1"/>
    <col min="23" max="24" width="8.5703125" style="1" customWidth="1"/>
    <col min="25" max="28" width="11.42578125" style="1"/>
    <col min="29" max="29" width="20.7109375" style="1" customWidth="1"/>
    <col min="30" max="16384" width="11.42578125" style="1"/>
  </cols>
  <sheetData>
    <row r="2" spans="1:21" ht="27" customHeight="1" x14ac:dyDescent="0.25">
      <c r="A2" s="22" t="s">
        <v>93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</row>
    <row r="4" spans="1:21" s="4" customFormat="1" ht="18" customHeight="1" x14ac:dyDescent="0.25">
      <c r="A4" s="5" t="s">
        <v>42</v>
      </c>
      <c r="B4" s="5" t="s">
        <v>43</v>
      </c>
      <c r="C4" s="5" t="s">
        <v>0</v>
      </c>
      <c r="D4" s="37">
        <v>2023</v>
      </c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23" t="s">
        <v>50</v>
      </c>
      <c r="Q4" s="24"/>
      <c r="R4" s="25"/>
    </row>
    <row r="5" spans="1:21" s="4" customFormat="1" ht="19.5" customHeight="1" x14ac:dyDescent="0.25">
      <c r="A5" s="5"/>
      <c r="B5" s="5"/>
      <c r="C5" s="5"/>
      <c r="D5" s="26" t="s">
        <v>75</v>
      </c>
      <c r="E5" s="26" t="s">
        <v>76</v>
      </c>
      <c r="F5" s="26" t="s">
        <v>77</v>
      </c>
      <c r="G5" s="26" t="s">
        <v>78</v>
      </c>
      <c r="H5" s="26" t="s">
        <v>77</v>
      </c>
      <c r="I5" s="26" t="s">
        <v>75</v>
      </c>
      <c r="J5" s="26" t="s">
        <v>75</v>
      </c>
      <c r="K5" s="26" t="s">
        <v>78</v>
      </c>
      <c r="L5" s="26" t="s">
        <v>79</v>
      </c>
      <c r="M5" s="26" t="s">
        <v>84</v>
      </c>
      <c r="N5" s="26" t="s">
        <v>80</v>
      </c>
      <c r="O5" s="26" t="s">
        <v>81</v>
      </c>
      <c r="P5" s="27" t="s">
        <v>49</v>
      </c>
      <c r="Q5" s="27" t="s">
        <v>48</v>
      </c>
      <c r="R5" s="27" t="s">
        <v>47</v>
      </c>
    </row>
    <row r="6" spans="1:21" ht="36" customHeight="1" x14ac:dyDescent="0.25">
      <c r="A6" s="29" t="s">
        <v>2</v>
      </c>
      <c r="B6" s="2" t="s">
        <v>7</v>
      </c>
      <c r="C6" s="2" t="s">
        <v>85</v>
      </c>
      <c r="D6" s="2"/>
      <c r="E6" s="21"/>
      <c r="F6" s="2"/>
      <c r="G6" s="2"/>
      <c r="H6" s="2"/>
      <c r="I6" s="2"/>
      <c r="J6" s="2"/>
      <c r="K6" s="2"/>
      <c r="L6" s="2"/>
      <c r="M6" s="2"/>
      <c r="N6" s="2"/>
      <c r="O6" s="2"/>
      <c r="P6" s="2">
        <f>'Budget Total'!I6/4</f>
        <v>21000000</v>
      </c>
      <c r="Q6" s="2">
        <f>ROUND(P6/606,2)</f>
        <v>34653.47</v>
      </c>
      <c r="R6" s="2">
        <f>ROUND(P6/656,2)</f>
        <v>32012.2</v>
      </c>
    </row>
    <row r="7" spans="1:21" ht="36.75" customHeight="1" x14ac:dyDescent="0.25">
      <c r="A7" s="30"/>
      <c r="B7" s="41" t="s">
        <v>37</v>
      </c>
      <c r="C7" s="2" t="s">
        <v>38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">
        <f>'Budget Total'!I8/5</f>
        <v>60000</v>
      </c>
      <c r="Q7" s="2">
        <f t="shared" ref="Q7:Q34" si="0">ROUND(P7/606,2)</f>
        <v>99.01</v>
      </c>
      <c r="R7" s="2">
        <f t="shared" ref="R7:R34" si="1">ROUND(P7/656,2)</f>
        <v>91.46</v>
      </c>
    </row>
    <row r="8" spans="1:21" ht="20.25" customHeight="1" x14ac:dyDescent="0.25">
      <c r="A8" s="30"/>
      <c r="B8" s="42"/>
      <c r="C8" s="2" t="s">
        <v>39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">
        <f>'Budget Total'!I9/5</f>
        <v>60000</v>
      </c>
      <c r="Q8" s="2">
        <f t="shared" si="0"/>
        <v>99.01</v>
      </c>
      <c r="R8" s="2">
        <f t="shared" si="1"/>
        <v>91.46</v>
      </c>
    </row>
    <row r="9" spans="1:21" ht="48.75" customHeight="1" x14ac:dyDescent="0.25">
      <c r="A9" s="30"/>
      <c r="B9" s="2" t="s">
        <v>9</v>
      </c>
      <c r="C9" s="2" t="s">
        <v>16</v>
      </c>
      <c r="D9" s="40"/>
      <c r="E9" s="40"/>
      <c r="F9" s="21"/>
      <c r="G9" s="40"/>
      <c r="H9" s="40"/>
      <c r="I9" s="40"/>
      <c r="J9" s="40"/>
      <c r="K9" s="40"/>
      <c r="L9" s="40"/>
      <c r="M9" s="40"/>
      <c r="N9" s="40"/>
      <c r="O9" s="40"/>
      <c r="P9" s="2">
        <f>'Budget Total'!I12/2</f>
        <v>1500000</v>
      </c>
      <c r="Q9" s="2">
        <f t="shared" si="0"/>
        <v>2475.25</v>
      </c>
      <c r="R9" s="2">
        <f t="shared" si="1"/>
        <v>2286.59</v>
      </c>
    </row>
    <row r="10" spans="1:21" ht="33" customHeight="1" x14ac:dyDescent="0.25">
      <c r="A10" s="30"/>
      <c r="B10" s="8" t="s">
        <v>10</v>
      </c>
      <c r="C10" s="2" t="s">
        <v>17</v>
      </c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">
        <f>'Budget Total'!I13/5</f>
        <v>400000</v>
      </c>
      <c r="Q10" s="2">
        <f t="shared" si="0"/>
        <v>660.07</v>
      </c>
      <c r="R10" s="2">
        <f>ROUND(P10/656,2)</f>
        <v>609.76</v>
      </c>
    </row>
    <row r="11" spans="1:21" ht="42.75" x14ac:dyDescent="0.25">
      <c r="A11" s="30"/>
      <c r="B11" s="8"/>
      <c r="C11" s="2" t="s">
        <v>63</v>
      </c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">
        <f>'Budget Total'!I14/5</f>
        <v>800000</v>
      </c>
      <c r="Q11" s="2">
        <f t="shared" si="0"/>
        <v>1320.13</v>
      </c>
      <c r="R11" s="2">
        <f t="shared" si="1"/>
        <v>1219.51</v>
      </c>
    </row>
    <row r="12" spans="1:21" ht="31.5" customHeight="1" x14ac:dyDescent="0.25">
      <c r="A12" s="30"/>
      <c r="B12" s="2" t="s">
        <v>11</v>
      </c>
      <c r="C12" s="2" t="s">
        <v>86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1"/>
      <c r="P12" s="2"/>
      <c r="Q12" s="2">
        <f t="shared" si="0"/>
        <v>0</v>
      </c>
      <c r="R12" s="2">
        <f t="shared" si="1"/>
        <v>0</v>
      </c>
      <c r="T12" s="28" t="str">
        <f>A6</f>
        <v>1. Objectifs stratégiques internes à l’organisation</v>
      </c>
      <c r="U12" s="1">
        <f>P15</f>
        <v>24870000</v>
      </c>
    </row>
    <row r="13" spans="1:21" ht="42.75" x14ac:dyDescent="0.25">
      <c r="A13" s="30"/>
      <c r="B13" s="9" t="s">
        <v>12</v>
      </c>
      <c r="C13" s="9" t="s">
        <v>83</v>
      </c>
      <c r="D13" s="40"/>
      <c r="E13" s="21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2">
        <f>'Budget Total'!I18/4</f>
        <v>1000000</v>
      </c>
      <c r="Q13" s="2">
        <f t="shared" si="0"/>
        <v>1650.17</v>
      </c>
      <c r="R13" s="2">
        <f t="shared" si="1"/>
        <v>1524.39</v>
      </c>
      <c r="T13" s="1" t="str">
        <f>A16</f>
        <v>2. Objectifs stratégiques axés sur les initiatives en direction des bénéficiaires</v>
      </c>
      <c r="U13" s="1">
        <f>P19</f>
        <v>20000000</v>
      </c>
    </row>
    <row r="14" spans="1:21" ht="62.25" customHeight="1" x14ac:dyDescent="0.25">
      <c r="A14" s="31"/>
      <c r="B14" s="9" t="s">
        <v>55</v>
      </c>
      <c r="C14" s="9" t="s">
        <v>56</v>
      </c>
      <c r="D14" s="2"/>
      <c r="E14" s="2"/>
      <c r="F14" s="2"/>
      <c r="G14" s="2"/>
      <c r="H14" s="21"/>
      <c r="I14" s="2"/>
      <c r="J14" s="2"/>
      <c r="K14" s="2"/>
      <c r="L14" s="2"/>
      <c r="M14" s="2"/>
      <c r="N14" s="2"/>
      <c r="O14" s="40"/>
      <c r="P14" s="2">
        <f>'Budget Total'!I21/4</f>
        <v>50000</v>
      </c>
      <c r="Q14" s="2">
        <f t="shared" si="0"/>
        <v>82.51</v>
      </c>
      <c r="R14" s="2">
        <f t="shared" si="1"/>
        <v>76.22</v>
      </c>
      <c r="T14" s="1" t="str">
        <f>A20</f>
        <v>3. Objectifs stratégiques axés sur le climat</v>
      </c>
      <c r="U14" s="1">
        <f>P22</f>
        <v>2000000</v>
      </c>
    </row>
    <row r="15" spans="1:21" ht="27.75" customHeight="1" x14ac:dyDescent="0.25">
      <c r="A15" s="14" t="s">
        <v>64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3">
        <f>SUM(P6:P14)</f>
        <v>24870000</v>
      </c>
      <c r="Q15" s="13">
        <f>SUM(Q6:Q14)</f>
        <v>41039.620000000003</v>
      </c>
      <c r="R15" s="13">
        <f>SUM(R6:R14)</f>
        <v>37911.590000000004</v>
      </c>
      <c r="T15" s="1" t="str">
        <f>A23</f>
        <v>4. Objectifs stratégiques axés sur le partenariat</v>
      </c>
      <c r="U15" s="1">
        <f>P26</f>
        <v>950000</v>
      </c>
    </row>
    <row r="16" spans="1:21" ht="39.75" customHeight="1" x14ac:dyDescent="0.25">
      <c r="A16" s="32" t="s">
        <v>3</v>
      </c>
      <c r="B16" s="7" t="s">
        <v>21</v>
      </c>
      <c r="C16" s="2" t="s">
        <v>23</v>
      </c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">
        <f>'Budget Total'!I23/5</f>
        <v>5000000</v>
      </c>
      <c r="Q16" s="2">
        <f t="shared" si="0"/>
        <v>8250.83</v>
      </c>
      <c r="R16" s="2">
        <f t="shared" si="1"/>
        <v>7621.95</v>
      </c>
      <c r="T16" s="1" t="str">
        <f>A27</f>
        <v>5. Objectifs stratégiques axés sur les finances et l’administration</v>
      </c>
      <c r="U16" s="1">
        <f>P31</f>
        <v>3060000</v>
      </c>
    </row>
    <row r="17" spans="1:21" ht="61.5" customHeight="1" x14ac:dyDescent="0.25">
      <c r="A17" s="36"/>
      <c r="B17" s="7"/>
      <c r="C17" s="2" t="s">
        <v>24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">
        <f>'Budget Total'!I24/5</f>
        <v>5000000</v>
      </c>
      <c r="Q17" s="2">
        <f t="shared" si="0"/>
        <v>8250.83</v>
      </c>
      <c r="R17" s="2">
        <f t="shared" si="1"/>
        <v>7621.95</v>
      </c>
      <c r="T17" s="1" t="str">
        <f>A32</f>
        <v>6- Objectif stratégique axé sur la capitalisation et documentation des connaissances et expériences</v>
      </c>
      <c r="U17" s="1">
        <f>P35</f>
        <v>600000</v>
      </c>
    </row>
    <row r="18" spans="1:21" ht="55.5" customHeight="1" x14ac:dyDescent="0.25">
      <c r="A18" s="33"/>
      <c r="B18" s="7"/>
      <c r="C18" s="2" t="s">
        <v>25</v>
      </c>
      <c r="D18" s="2"/>
      <c r="E18" s="2"/>
      <c r="F18" s="2"/>
      <c r="G18" s="21"/>
      <c r="H18" s="2"/>
      <c r="I18" s="2"/>
      <c r="J18" s="2"/>
      <c r="K18" s="2"/>
      <c r="L18" s="2"/>
      <c r="M18" s="2"/>
      <c r="N18" s="2"/>
      <c r="O18" s="21"/>
      <c r="P18" s="2">
        <f>'Budget Total'!I25/4</f>
        <v>10000000</v>
      </c>
      <c r="Q18" s="2">
        <f t="shared" si="0"/>
        <v>16501.650000000001</v>
      </c>
      <c r="R18" s="2">
        <f t="shared" si="1"/>
        <v>15243.9</v>
      </c>
    </row>
    <row r="19" spans="1:21" ht="24" customHeight="1" x14ac:dyDescent="0.25">
      <c r="A19" s="14" t="s">
        <v>65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3">
        <f>SUM(P16:P18)</f>
        <v>20000000</v>
      </c>
      <c r="Q19" s="13">
        <f>SUM(Q16:Q18)</f>
        <v>33003.31</v>
      </c>
      <c r="R19" s="13">
        <f>SUM(R16:R18)</f>
        <v>30487.8</v>
      </c>
    </row>
    <row r="20" spans="1:21" ht="65.25" customHeight="1" x14ac:dyDescent="0.25">
      <c r="A20" s="10" t="s">
        <v>4</v>
      </c>
      <c r="B20" s="7" t="s">
        <v>57</v>
      </c>
      <c r="C20" s="2" t="s">
        <v>26</v>
      </c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">
        <f>'Budget Total'!I28/5</f>
        <v>1000000</v>
      </c>
      <c r="Q20" s="2">
        <f t="shared" si="0"/>
        <v>1650.17</v>
      </c>
      <c r="R20" s="2">
        <f t="shared" si="1"/>
        <v>1524.39</v>
      </c>
    </row>
    <row r="21" spans="1:21" ht="57.75" customHeight="1" x14ac:dyDescent="0.25">
      <c r="A21" s="10"/>
      <c r="B21" s="7"/>
      <c r="C21" s="2" t="s">
        <v>27</v>
      </c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">
        <f>'Budget Total'!I29/5</f>
        <v>1000000</v>
      </c>
      <c r="Q21" s="2">
        <f t="shared" si="0"/>
        <v>1650.17</v>
      </c>
      <c r="R21" s="2">
        <f t="shared" si="1"/>
        <v>1524.39</v>
      </c>
    </row>
    <row r="22" spans="1:21" ht="30" customHeight="1" x14ac:dyDescent="0.25">
      <c r="A22" s="14" t="s">
        <v>66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6"/>
      <c r="P22" s="13">
        <f>SUM(P20:P21)</f>
        <v>2000000</v>
      </c>
      <c r="Q22" s="13">
        <f>SUM(Q20:Q21)</f>
        <v>3300.34</v>
      </c>
      <c r="R22" s="13">
        <f t="shared" ref="R22" si="2">SUM(R20:R21)</f>
        <v>3048.78</v>
      </c>
    </row>
    <row r="23" spans="1:21" ht="46.5" customHeight="1" x14ac:dyDescent="0.25">
      <c r="A23" s="10" t="s">
        <v>5</v>
      </c>
      <c r="B23" s="2" t="s">
        <v>28</v>
      </c>
      <c r="C23" s="2" t="s">
        <v>29</v>
      </c>
      <c r="D23" s="21"/>
      <c r="E23" s="21"/>
      <c r="F23" s="21"/>
      <c r="G23" s="21"/>
      <c r="H23" s="21"/>
      <c r="I23" s="21"/>
      <c r="J23" s="21"/>
      <c r="K23" s="40"/>
      <c r="L23" s="40"/>
      <c r="M23" s="40"/>
      <c r="N23" s="40"/>
      <c r="O23" s="40"/>
      <c r="P23" s="2">
        <f>'Budget Total'!I31/2</f>
        <v>150000</v>
      </c>
      <c r="Q23" s="2">
        <f t="shared" si="0"/>
        <v>247.52</v>
      </c>
      <c r="R23" s="2">
        <f t="shared" si="1"/>
        <v>228.66</v>
      </c>
    </row>
    <row r="24" spans="1:21" ht="36.75" customHeight="1" x14ac:dyDescent="0.25">
      <c r="A24" s="10"/>
      <c r="B24" s="7" t="s">
        <v>73</v>
      </c>
      <c r="C24" s="2" t="s">
        <v>58</v>
      </c>
      <c r="D24" s="21"/>
      <c r="E24" s="21"/>
      <c r="F24" s="21"/>
      <c r="G24" s="21"/>
      <c r="H24" s="40"/>
      <c r="I24" s="40"/>
      <c r="J24" s="40"/>
      <c r="K24" s="40"/>
      <c r="L24" s="40"/>
      <c r="M24" s="21"/>
      <c r="N24" s="21"/>
      <c r="O24" s="21"/>
      <c r="P24" s="2">
        <f>'Budget Total'!I32/5</f>
        <v>200000</v>
      </c>
      <c r="Q24" s="2">
        <f t="shared" si="0"/>
        <v>330.03</v>
      </c>
      <c r="R24" s="2">
        <f t="shared" si="1"/>
        <v>304.88</v>
      </c>
    </row>
    <row r="25" spans="1:21" ht="39.75" customHeight="1" x14ac:dyDescent="0.25">
      <c r="A25" s="10"/>
      <c r="B25" s="7"/>
      <c r="C25" s="2" t="s">
        <v>30</v>
      </c>
      <c r="D25" s="40"/>
      <c r="E25" s="40"/>
      <c r="F25" s="40"/>
      <c r="G25" s="40"/>
      <c r="H25" s="40"/>
      <c r="I25" s="40"/>
      <c r="J25" s="40"/>
      <c r="K25" s="40"/>
      <c r="L25" s="40"/>
      <c r="M25" s="21"/>
      <c r="N25" s="21"/>
      <c r="O25" s="21"/>
      <c r="P25" s="2">
        <f>'Budget Total'!I33/5</f>
        <v>600000</v>
      </c>
      <c r="Q25" s="2">
        <f t="shared" si="0"/>
        <v>990.1</v>
      </c>
      <c r="R25" s="2">
        <f t="shared" si="1"/>
        <v>914.63</v>
      </c>
    </row>
    <row r="26" spans="1:21" ht="27.75" customHeight="1" x14ac:dyDescent="0.25">
      <c r="A26" s="14" t="s">
        <v>69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6"/>
      <c r="P26" s="13">
        <f t="shared" ref="P26" si="3">SUM(P23:P25)</f>
        <v>950000</v>
      </c>
      <c r="Q26" s="13">
        <f>SUM(Q23:Q25)</f>
        <v>1567.65</v>
      </c>
      <c r="R26" s="13">
        <f>SUM(R23:R25)</f>
        <v>1448.17</v>
      </c>
    </row>
    <row r="27" spans="1:21" ht="76.5" customHeight="1" x14ac:dyDescent="0.25">
      <c r="A27" s="32" t="s">
        <v>6</v>
      </c>
      <c r="B27" s="2" t="s">
        <v>31</v>
      </c>
      <c r="C27" s="2" t="s">
        <v>45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1"/>
      <c r="P27" s="2">
        <f>'Budget Total'!I35</f>
        <v>100000</v>
      </c>
      <c r="Q27" s="2">
        <f t="shared" si="0"/>
        <v>165.02</v>
      </c>
      <c r="R27" s="2">
        <f t="shared" si="1"/>
        <v>152.44</v>
      </c>
    </row>
    <row r="28" spans="1:21" ht="42" customHeight="1" x14ac:dyDescent="0.25">
      <c r="A28" s="36"/>
      <c r="B28" s="7" t="s">
        <v>59</v>
      </c>
      <c r="C28" s="2" t="s">
        <v>33</v>
      </c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">
        <f>'Budget Total'!I37/5</f>
        <v>1920000</v>
      </c>
      <c r="Q28" s="2">
        <f t="shared" si="0"/>
        <v>3168.32</v>
      </c>
      <c r="R28" s="2">
        <f t="shared" si="1"/>
        <v>2926.83</v>
      </c>
    </row>
    <row r="29" spans="1:21" ht="41.45" customHeight="1" x14ac:dyDescent="0.25">
      <c r="A29" s="36"/>
      <c r="B29" s="7"/>
      <c r="C29" s="2" t="s">
        <v>34</v>
      </c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">
        <f>'Budget Total'!I38/5</f>
        <v>1000000</v>
      </c>
      <c r="Q29" s="2">
        <f t="shared" si="0"/>
        <v>1650.17</v>
      </c>
      <c r="R29" s="2">
        <f t="shared" si="1"/>
        <v>1524.39</v>
      </c>
    </row>
    <row r="30" spans="1:21" ht="33" customHeight="1" x14ac:dyDescent="0.25">
      <c r="A30" s="33"/>
      <c r="B30" s="7"/>
      <c r="C30" s="2" t="s">
        <v>35</v>
      </c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">
        <f>'Budget Total'!I39/5</f>
        <v>40000</v>
      </c>
      <c r="Q30" s="2">
        <f t="shared" si="0"/>
        <v>66.010000000000005</v>
      </c>
      <c r="R30" s="2">
        <f t="shared" si="1"/>
        <v>60.98</v>
      </c>
    </row>
    <row r="31" spans="1:21" ht="28.5" customHeight="1" x14ac:dyDescent="0.25">
      <c r="A31" s="14" t="s">
        <v>68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6"/>
      <c r="P31" s="13">
        <f>SUM(P27:P30)</f>
        <v>3060000</v>
      </c>
      <c r="Q31" s="13">
        <f>SUM(Q27:Q30)</f>
        <v>5049.5200000000004</v>
      </c>
      <c r="R31" s="13">
        <f>SUM(R27:R30)</f>
        <v>4664.6399999999994</v>
      </c>
    </row>
    <row r="32" spans="1:21" ht="54.75" customHeight="1" x14ac:dyDescent="0.25">
      <c r="A32" s="32" t="s">
        <v>62</v>
      </c>
      <c r="B32" s="11" t="s">
        <v>61</v>
      </c>
      <c r="C32" s="2" t="s">
        <v>71</v>
      </c>
      <c r="D32" s="40"/>
      <c r="E32" s="40"/>
      <c r="F32" s="21"/>
      <c r="G32" s="40"/>
      <c r="H32" s="40"/>
      <c r="I32" s="40"/>
      <c r="J32" s="40"/>
      <c r="K32" s="40"/>
      <c r="L32" s="40"/>
      <c r="M32" s="40"/>
      <c r="N32" s="40"/>
      <c r="O32" s="40"/>
      <c r="P32" s="2">
        <f>'Budget Total'!I41/2</f>
        <v>300000</v>
      </c>
      <c r="Q32" s="2">
        <f t="shared" si="0"/>
        <v>495.05</v>
      </c>
      <c r="R32" s="2">
        <f t="shared" si="1"/>
        <v>457.32</v>
      </c>
    </row>
    <row r="33" spans="1:18" ht="46.5" customHeight="1" x14ac:dyDescent="0.25">
      <c r="A33" s="36"/>
      <c r="B33" s="12"/>
      <c r="C33" s="2" t="s">
        <v>72</v>
      </c>
      <c r="D33" s="21"/>
      <c r="E33" s="40"/>
      <c r="F33" s="40"/>
      <c r="G33" s="40"/>
      <c r="H33" s="21"/>
      <c r="I33" s="40"/>
      <c r="J33" s="40"/>
      <c r="K33" s="40"/>
      <c r="L33" s="21"/>
      <c r="M33" s="40"/>
      <c r="N33" s="40"/>
      <c r="O33" s="40"/>
      <c r="P33" s="2">
        <f>'Budget Total'!I42/5</f>
        <v>200000</v>
      </c>
      <c r="Q33" s="2">
        <f t="shared" si="0"/>
        <v>330.03</v>
      </c>
      <c r="R33" s="2">
        <f t="shared" si="1"/>
        <v>304.88</v>
      </c>
    </row>
    <row r="34" spans="1:18" ht="32.25" customHeight="1" x14ac:dyDescent="0.25">
      <c r="A34" s="33"/>
      <c r="B34" s="3" t="s">
        <v>40</v>
      </c>
      <c r="C34" s="2" t="s">
        <v>41</v>
      </c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">
        <f>'Budget Total'!I44/5</f>
        <v>100000</v>
      </c>
      <c r="Q34" s="2">
        <f t="shared" si="0"/>
        <v>165.02</v>
      </c>
      <c r="R34" s="2">
        <f t="shared" si="1"/>
        <v>152.44</v>
      </c>
    </row>
    <row r="35" spans="1:18" ht="28.5" customHeight="1" x14ac:dyDescent="0.25">
      <c r="A35" s="14" t="s">
        <v>67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6"/>
      <c r="P35" s="13">
        <f>SUM(P32:P34)</f>
        <v>600000</v>
      </c>
      <c r="Q35" s="13">
        <f>SUM(Q32:Q34)</f>
        <v>990.09999999999991</v>
      </c>
      <c r="R35" s="13">
        <f>SUM(R32:R34)</f>
        <v>914.6400000000001</v>
      </c>
    </row>
    <row r="36" spans="1:18" ht="32.25" customHeight="1" x14ac:dyDescent="0.25">
      <c r="A36" s="17" t="s">
        <v>70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9"/>
      <c r="P36" s="20">
        <f>P15+P19+P22+P26+P31+P35</f>
        <v>51480000</v>
      </c>
      <c r="Q36" s="20">
        <f>Q15+Q19+Q22+Q26+Q31+Q35</f>
        <v>84950.54</v>
      </c>
      <c r="R36" s="20">
        <f>R15+R19+R22+R26+R31+R35</f>
        <v>78475.62</v>
      </c>
    </row>
    <row r="37" spans="1:18" ht="29.25" customHeight="1" x14ac:dyDescent="0.25"/>
    <row r="38" spans="1:18" ht="45.75" customHeight="1" x14ac:dyDescent="0.25"/>
    <row r="39" spans="1:18" ht="42.75" customHeight="1" x14ac:dyDescent="0.25"/>
    <row r="40" spans="1:18" ht="46.5" customHeight="1" x14ac:dyDescent="0.25"/>
    <row r="41" spans="1:18" ht="34.5" customHeight="1" x14ac:dyDescent="0.25"/>
    <row r="42" spans="1:18" ht="33.75" customHeight="1" x14ac:dyDescent="0.25"/>
    <row r="43" spans="1:18" ht="34.5" customHeight="1" x14ac:dyDescent="0.25"/>
  </sheetData>
  <mergeCells count="26">
    <mergeCell ref="A31:O31"/>
    <mergeCell ref="B32:B33"/>
    <mergeCell ref="A35:O35"/>
    <mergeCell ref="A36:O36"/>
    <mergeCell ref="A32:A34"/>
    <mergeCell ref="A22:O22"/>
    <mergeCell ref="A23:A25"/>
    <mergeCell ref="B24:B25"/>
    <mergeCell ref="A26:O26"/>
    <mergeCell ref="B28:B30"/>
    <mergeCell ref="A27:A30"/>
    <mergeCell ref="A15:O15"/>
    <mergeCell ref="B16:B18"/>
    <mergeCell ref="A19:O19"/>
    <mergeCell ref="A20:A21"/>
    <mergeCell ref="B20:B21"/>
    <mergeCell ref="A16:A18"/>
    <mergeCell ref="B10:B11"/>
    <mergeCell ref="B7:B8"/>
    <mergeCell ref="A6:A14"/>
    <mergeCell ref="A2:R2"/>
    <mergeCell ref="A4:A5"/>
    <mergeCell ref="B4:B5"/>
    <mergeCell ref="C4:C5"/>
    <mergeCell ref="D4:O4"/>
    <mergeCell ref="P4:R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EC515-3374-4DC2-9CA5-98476235A7D2}">
  <dimension ref="A2:U39"/>
  <sheetViews>
    <sheetView zoomScale="80" zoomScaleNormal="80" workbookViewId="0">
      <pane ySplit="5" topLeftCell="A24" activePane="bottomLeft" state="frozen"/>
      <selection pane="bottomLeft" activeCell="A2" sqref="A2:R2"/>
    </sheetView>
  </sheetViews>
  <sheetFormatPr baseColWidth="10" defaultRowHeight="14.25" x14ac:dyDescent="0.25"/>
  <cols>
    <col min="1" max="1" width="16.85546875" style="4" customWidth="1"/>
    <col min="2" max="2" width="33.85546875" style="1" customWidth="1"/>
    <col min="3" max="3" width="40.5703125" style="1" customWidth="1"/>
    <col min="4" max="14" width="4" style="1" customWidth="1"/>
    <col min="15" max="15" width="3.85546875" style="1" customWidth="1"/>
    <col min="16" max="16" width="20.5703125" style="1" customWidth="1"/>
    <col min="17" max="17" width="14.7109375" style="1" customWidth="1"/>
    <col min="18" max="18" width="15.5703125" style="1" customWidth="1"/>
    <col min="19" max="19" width="11.42578125" style="1"/>
    <col min="20" max="20" width="48" style="1" customWidth="1"/>
    <col min="21" max="21" width="18" style="1" customWidth="1"/>
    <col min="22" max="22" width="8" style="1" customWidth="1"/>
    <col min="23" max="24" width="8.5703125" style="1" customWidth="1"/>
    <col min="25" max="28" width="11.42578125" style="1"/>
    <col min="29" max="29" width="20.7109375" style="1" customWidth="1"/>
    <col min="30" max="16384" width="11.42578125" style="1"/>
  </cols>
  <sheetData>
    <row r="2" spans="1:21" ht="30.75" customHeight="1" x14ac:dyDescent="0.25">
      <c r="A2" s="22" t="s">
        <v>92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</row>
    <row r="4" spans="1:21" s="4" customFormat="1" ht="18" customHeight="1" x14ac:dyDescent="0.25">
      <c r="A4" s="5" t="s">
        <v>42</v>
      </c>
      <c r="B4" s="5" t="s">
        <v>43</v>
      </c>
      <c r="C4" s="5" t="s">
        <v>0</v>
      </c>
      <c r="D4" s="37">
        <v>2024</v>
      </c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23" t="s">
        <v>50</v>
      </c>
      <c r="Q4" s="24"/>
      <c r="R4" s="25"/>
    </row>
    <row r="5" spans="1:21" s="4" customFormat="1" ht="19.5" customHeight="1" x14ac:dyDescent="0.25">
      <c r="A5" s="5"/>
      <c r="B5" s="5"/>
      <c r="C5" s="5"/>
      <c r="D5" s="26" t="s">
        <v>75</v>
      </c>
      <c r="E5" s="26" t="s">
        <v>76</v>
      </c>
      <c r="F5" s="26" t="s">
        <v>77</v>
      </c>
      <c r="G5" s="26" t="s">
        <v>78</v>
      </c>
      <c r="H5" s="26" t="s">
        <v>77</v>
      </c>
      <c r="I5" s="26" t="s">
        <v>75</v>
      </c>
      <c r="J5" s="26" t="s">
        <v>75</v>
      </c>
      <c r="K5" s="26" t="s">
        <v>78</v>
      </c>
      <c r="L5" s="26" t="s">
        <v>79</v>
      </c>
      <c r="M5" s="26" t="s">
        <v>84</v>
      </c>
      <c r="N5" s="26" t="s">
        <v>80</v>
      </c>
      <c r="O5" s="26" t="s">
        <v>81</v>
      </c>
      <c r="P5" s="27" t="s">
        <v>49</v>
      </c>
      <c r="Q5" s="27" t="s">
        <v>48</v>
      </c>
      <c r="R5" s="27" t="s">
        <v>47</v>
      </c>
    </row>
    <row r="6" spans="1:21" ht="36" customHeight="1" x14ac:dyDescent="0.25">
      <c r="A6" s="29" t="s">
        <v>2</v>
      </c>
      <c r="B6" s="2" t="s">
        <v>7</v>
      </c>
      <c r="C6" s="2" t="s">
        <v>85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">
        <f>'Budget Total'!I6/4</f>
        <v>21000000</v>
      </c>
      <c r="Q6" s="2">
        <f>ROUND(P6/606,2)</f>
        <v>34653.47</v>
      </c>
      <c r="R6" s="2">
        <f>ROUND(P6/656,2)</f>
        <v>32012.2</v>
      </c>
    </row>
    <row r="7" spans="1:21" ht="39.75" customHeight="1" x14ac:dyDescent="0.25">
      <c r="A7" s="30"/>
      <c r="B7" s="8" t="s">
        <v>37</v>
      </c>
      <c r="C7" s="2" t="s">
        <v>38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">
        <f>'Budget Total'!I8/5</f>
        <v>60000</v>
      </c>
      <c r="Q7" s="2">
        <f t="shared" ref="Q7:Q33" si="0">ROUND(P7/606,2)</f>
        <v>99.01</v>
      </c>
      <c r="R7" s="2">
        <f t="shared" ref="R7:R33" si="1">ROUND(P7/656,2)</f>
        <v>91.46</v>
      </c>
    </row>
    <row r="8" spans="1:21" ht="20.25" customHeight="1" x14ac:dyDescent="0.25">
      <c r="A8" s="30"/>
      <c r="B8" s="8"/>
      <c r="C8" s="2" t="s">
        <v>39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">
        <f>'Budget Total'!I9/5</f>
        <v>60000</v>
      </c>
      <c r="Q8" s="2">
        <f t="shared" si="0"/>
        <v>99.01</v>
      </c>
      <c r="R8" s="2">
        <f t="shared" si="1"/>
        <v>91.46</v>
      </c>
    </row>
    <row r="9" spans="1:21" ht="33" customHeight="1" x14ac:dyDescent="0.25">
      <c r="A9" s="30"/>
      <c r="B9" s="8" t="s">
        <v>10</v>
      </c>
      <c r="C9" s="2" t="s">
        <v>17</v>
      </c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">
        <f>'Budget Total'!I13/5</f>
        <v>400000</v>
      </c>
      <c r="Q9" s="2">
        <f t="shared" si="0"/>
        <v>660.07</v>
      </c>
      <c r="R9" s="2">
        <f>ROUND(P9/656,2)</f>
        <v>609.76</v>
      </c>
    </row>
    <row r="10" spans="1:21" ht="42.75" x14ac:dyDescent="0.25">
      <c r="A10" s="30"/>
      <c r="B10" s="8"/>
      <c r="C10" s="2" t="s">
        <v>63</v>
      </c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">
        <f>'Budget Total'!I14/5</f>
        <v>800000</v>
      </c>
      <c r="Q10" s="2">
        <f t="shared" si="0"/>
        <v>1320.13</v>
      </c>
      <c r="R10" s="2">
        <f t="shared" si="1"/>
        <v>1219.51</v>
      </c>
    </row>
    <row r="11" spans="1:21" ht="32.25" customHeight="1" x14ac:dyDescent="0.25">
      <c r="A11" s="30"/>
      <c r="B11" s="2" t="s">
        <v>11</v>
      </c>
      <c r="C11" s="2" t="s">
        <v>46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1"/>
      <c r="P11" s="2">
        <f>'Budget Total'!I15</f>
        <v>30000000</v>
      </c>
      <c r="Q11" s="2">
        <f t="shared" si="0"/>
        <v>49504.95</v>
      </c>
      <c r="R11" s="2">
        <f t="shared" si="1"/>
        <v>45731.71</v>
      </c>
    </row>
    <row r="12" spans="1:21" ht="49.5" customHeight="1" x14ac:dyDescent="0.25">
      <c r="A12" s="30"/>
      <c r="B12" s="9" t="s">
        <v>12</v>
      </c>
      <c r="C12" s="9" t="s">
        <v>88</v>
      </c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">
        <f>'Budget Total'!I18/4</f>
        <v>1000000</v>
      </c>
      <c r="Q12" s="2">
        <f t="shared" si="0"/>
        <v>1650.17</v>
      </c>
      <c r="R12" s="2">
        <f t="shared" si="1"/>
        <v>1524.39</v>
      </c>
    </row>
    <row r="13" spans="1:21" ht="44.25" customHeight="1" x14ac:dyDescent="0.25">
      <c r="A13" s="30"/>
      <c r="B13" s="9" t="s">
        <v>13</v>
      </c>
      <c r="C13" s="2" t="s">
        <v>20</v>
      </c>
      <c r="D13" s="2"/>
      <c r="E13" s="2"/>
      <c r="F13" s="2"/>
      <c r="G13" s="2"/>
      <c r="H13" s="2"/>
      <c r="I13" s="2"/>
      <c r="J13" s="2"/>
      <c r="K13" s="21"/>
      <c r="L13" s="2"/>
      <c r="M13" s="2"/>
      <c r="N13" s="2"/>
      <c r="O13" s="2"/>
      <c r="P13" s="2">
        <f>'Budget Total'!I20</f>
        <v>6000000</v>
      </c>
      <c r="Q13" s="2">
        <f t="shared" si="0"/>
        <v>9900.99</v>
      </c>
      <c r="R13" s="2">
        <f t="shared" si="1"/>
        <v>9146.34</v>
      </c>
      <c r="T13" s="28" t="str">
        <f>A6</f>
        <v>1. Objectifs stratégiques internes à l’organisation</v>
      </c>
      <c r="U13" s="1">
        <f>P15</f>
        <v>59370000</v>
      </c>
    </row>
    <row r="14" spans="1:21" ht="72.75" customHeight="1" x14ac:dyDescent="0.25">
      <c r="A14" s="31"/>
      <c r="B14" s="9" t="s">
        <v>55</v>
      </c>
      <c r="C14" s="9" t="s">
        <v>56</v>
      </c>
      <c r="D14" s="2"/>
      <c r="E14" s="2"/>
      <c r="F14" s="2"/>
      <c r="G14" s="21"/>
      <c r="H14" s="2"/>
      <c r="I14" s="2"/>
      <c r="J14" s="2"/>
      <c r="K14" s="2"/>
      <c r="L14" s="2"/>
      <c r="M14" s="2"/>
      <c r="N14" s="2"/>
      <c r="P14" s="2">
        <f>'Budget Total'!I21/4</f>
        <v>50000</v>
      </c>
      <c r="Q14" s="2">
        <f t="shared" si="0"/>
        <v>82.51</v>
      </c>
      <c r="R14" s="2">
        <f t="shared" si="1"/>
        <v>76.22</v>
      </c>
      <c r="T14" s="1" t="str">
        <f>A16</f>
        <v>2. Objectifs stratégiques axés sur les initiatives en direction des bénéficiaires</v>
      </c>
      <c r="U14" s="1">
        <f>P19</f>
        <v>20000000</v>
      </c>
    </row>
    <row r="15" spans="1:21" ht="23.25" customHeight="1" x14ac:dyDescent="0.25">
      <c r="A15" s="14" t="s">
        <v>64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3">
        <f>SUM(P6:P14)</f>
        <v>59370000</v>
      </c>
      <c r="Q15" s="13">
        <f>SUM(Q6:Q14)</f>
        <v>97970.31</v>
      </c>
      <c r="R15" s="13">
        <f>SUM(R6:R14)</f>
        <v>90503.05</v>
      </c>
      <c r="T15" s="1" t="str">
        <f>A20</f>
        <v>3. Objectifs stratégiques axés sur le climat</v>
      </c>
      <c r="U15" s="1">
        <f>P22</f>
        <v>2000000</v>
      </c>
    </row>
    <row r="16" spans="1:21" ht="29.45" customHeight="1" x14ac:dyDescent="0.25">
      <c r="A16" s="32" t="s">
        <v>3</v>
      </c>
      <c r="B16" s="7" t="s">
        <v>21</v>
      </c>
      <c r="C16" s="2" t="s">
        <v>23</v>
      </c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">
        <f>'Budget Total'!I23/5</f>
        <v>5000000</v>
      </c>
      <c r="Q16" s="2">
        <f t="shared" si="0"/>
        <v>8250.83</v>
      </c>
      <c r="R16" s="2">
        <f t="shared" si="1"/>
        <v>7621.95</v>
      </c>
      <c r="T16" s="1" t="str">
        <f>A23</f>
        <v>4. Objectifs stratégiques axés sur le partenariat</v>
      </c>
      <c r="U16" s="1">
        <f>P25</f>
        <v>800000</v>
      </c>
    </row>
    <row r="17" spans="1:21" ht="65.45" customHeight="1" x14ac:dyDescent="0.25">
      <c r="A17" s="36"/>
      <c r="B17" s="7"/>
      <c r="C17" s="2" t="s">
        <v>24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">
        <f>'Budget Total'!I24/5</f>
        <v>5000000</v>
      </c>
      <c r="Q17" s="2">
        <f t="shared" si="0"/>
        <v>8250.83</v>
      </c>
      <c r="R17" s="2">
        <f t="shared" si="1"/>
        <v>7621.95</v>
      </c>
      <c r="T17" s="1" t="str">
        <f>A26</f>
        <v>5. Objectifs stratégiques axés sur les finances et l’administration</v>
      </c>
      <c r="U17" s="1">
        <f>P30</f>
        <v>3960000</v>
      </c>
    </row>
    <row r="18" spans="1:21" ht="39" customHeight="1" x14ac:dyDescent="0.25">
      <c r="A18" s="33"/>
      <c r="B18" s="7"/>
      <c r="C18" s="2" t="s">
        <v>25</v>
      </c>
      <c r="D18" s="2"/>
      <c r="E18" s="2"/>
      <c r="F18" s="2"/>
      <c r="G18" s="2"/>
      <c r="H18" s="21"/>
      <c r="I18" s="2"/>
      <c r="J18" s="2"/>
      <c r="K18" s="2"/>
      <c r="L18" s="2"/>
      <c r="M18" s="2"/>
      <c r="N18" s="2"/>
      <c r="O18" s="21"/>
      <c r="P18" s="2">
        <f>'Budget Total'!I25/4</f>
        <v>10000000</v>
      </c>
      <c r="Q18" s="2">
        <f t="shared" si="0"/>
        <v>16501.650000000001</v>
      </c>
      <c r="R18" s="2">
        <f t="shared" si="1"/>
        <v>15243.9</v>
      </c>
      <c r="T18" s="1" t="str">
        <f>A31</f>
        <v>6- Objectif stratégique axé sur la capitalisation et documentation des connaissances et expériences</v>
      </c>
      <c r="U18" s="1">
        <f>P34</f>
        <v>800000</v>
      </c>
    </row>
    <row r="19" spans="1:21" ht="27.75" customHeight="1" x14ac:dyDescent="0.25">
      <c r="A19" s="14" t="s">
        <v>65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3">
        <f>SUM(P16:P18)</f>
        <v>20000000</v>
      </c>
      <c r="Q19" s="13">
        <f>SUM(Q16:Q18)</f>
        <v>33003.31</v>
      </c>
      <c r="R19" s="13">
        <f>SUM(R16:R18)</f>
        <v>30487.8</v>
      </c>
    </row>
    <row r="20" spans="1:21" ht="57" x14ac:dyDescent="0.25">
      <c r="A20" s="10" t="s">
        <v>4</v>
      </c>
      <c r="B20" s="7" t="s">
        <v>57</v>
      </c>
      <c r="C20" s="2" t="s">
        <v>26</v>
      </c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">
        <f>'Budget Total'!I28/5</f>
        <v>1000000</v>
      </c>
      <c r="Q20" s="2">
        <f t="shared" si="0"/>
        <v>1650.17</v>
      </c>
      <c r="R20" s="2">
        <f t="shared" si="1"/>
        <v>1524.39</v>
      </c>
    </row>
    <row r="21" spans="1:21" ht="60.75" customHeight="1" x14ac:dyDescent="0.25">
      <c r="A21" s="10"/>
      <c r="B21" s="7"/>
      <c r="C21" s="2" t="s">
        <v>27</v>
      </c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">
        <f>'Budget Total'!I29/5</f>
        <v>1000000</v>
      </c>
      <c r="Q21" s="2">
        <f t="shared" si="0"/>
        <v>1650.17</v>
      </c>
      <c r="R21" s="2">
        <f t="shared" si="1"/>
        <v>1524.39</v>
      </c>
    </row>
    <row r="22" spans="1:21" ht="30.75" customHeight="1" x14ac:dyDescent="0.25">
      <c r="A22" s="14" t="s">
        <v>66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3">
        <f>SUM(P20:P21)</f>
        <v>2000000</v>
      </c>
      <c r="Q22" s="13">
        <f>SUM(Q20:Q21)</f>
        <v>3300.34</v>
      </c>
      <c r="R22" s="13">
        <f t="shared" ref="R22" si="2">SUM(R20:R21)</f>
        <v>3048.78</v>
      </c>
    </row>
    <row r="23" spans="1:21" ht="48.75" customHeight="1" x14ac:dyDescent="0.25">
      <c r="A23" s="32" t="s">
        <v>5</v>
      </c>
      <c r="B23" s="7" t="s">
        <v>73</v>
      </c>
      <c r="C23" s="2" t="s">
        <v>58</v>
      </c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">
        <f>'Budget Total'!I32/5</f>
        <v>200000</v>
      </c>
      <c r="Q23" s="2">
        <f t="shared" si="0"/>
        <v>330.03</v>
      </c>
      <c r="R23" s="2">
        <f t="shared" si="1"/>
        <v>304.88</v>
      </c>
    </row>
    <row r="24" spans="1:21" ht="46.5" customHeight="1" x14ac:dyDescent="0.25">
      <c r="A24" s="33"/>
      <c r="B24" s="7"/>
      <c r="C24" s="2" t="s">
        <v>30</v>
      </c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">
        <f>'Budget Total'!I33/5</f>
        <v>600000</v>
      </c>
      <c r="Q24" s="2">
        <f t="shared" si="0"/>
        <v>990.1</v>
      </c>
      <c r="R24" s="2">
        <f t="shared" si="1"/>
        <v>914.63</v>
      </c>
    </row>
    <row r="25" spans="1:21" ht="27.75" customHeight="1" x14ac:dyDescent="0.25">
      <c r="A25" s="14" t="s">
        <v>69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3">
        <f>SUM(P23:P24)</f>
        <v>800000</v>
      </c>
      <c r="Q25" s="13">
        <f>SUM(Q23:Q24)</f>
        <v>1320.13</v>
      </c>
      <c r="R25" s="13">
        <f>SUM(R23:R24)</f>
        <v>1219.51</v>
      </c>
    </row>
    <row r="26" spans="1:21" ht="41.45" customHeight="1" x14ac:dyDescent="0.25">
      <c r="A26" s="32" t="s">
        <v>6</v>
      </c>
      <c r="B26" s="2" t="s">
        <v>31</v>
      </c>
      <c r="C26" s="2" t="s">
        <v>32</v>
      </c>
      <c r="D26" s="2"/>
      <c r="E26" s="2"/>
      <c r="F26" s="2"/>
      <c r="G26" s="21"/>
      <c r="H26" s="21"/>
      <c r="I26" s="2"/>
      <c r="J26" s="2"/>
      <c r="K26" s="2"/>
      <c r="L26" s="2"/>
      <c r="M26" s="2"/>
      <c r="N26" s="2"/>
      <c r="O26" s="2"/>
      <c r="P26" s="2">
        <f>'Budget Total'!I36</f>
        <v>1000000</v>
      </c>
      <c r="Q26" s="2">
        <f t="shared" si="0"/>
        <v>1650.17</v>
      </c>
      <c r="R26" s="2">
        <f t="shared" si="1"/>
        <v>1524.39</v>
      </c>
    </row>
    <row r="27" spans="1:21" ht="33" customHeight="1" x14ac:dyDescent="0.25">
      <c r="A27" s="36"/>
      <c r="B27" s="7" t="s">
        <v>59</v>
      </c>
      <c r="C27" s="2" t="s">
        <v>33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">
        <f>'Budget Total'!I37/5</f>
        <v>1920000</v>
      </c>
      <c r="Q27" s="2">
        <f t="shared" si="0"/>
        <v>3168.32</v>
      </c>
      <c r="R27" s="2">
        <f t="shared" si="1"/>
        <v>2926.83</v>
      </c>
    </row>
    <row r="28" spans="1:21" ht="28.5" customHeight="1" x14ac:dyDescent="0.25">
      <c r="A28" s="36"/>
      <c r="B28" s="7"/>
      <c r="C28" s="2" t="s">
        <v>34</v>
      </c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">
        <f>'Budget Total'!I38/5</f>
        <v>1000000</v>
      </c>
      <c r="Q28" s="2">
        <f t="shared" si="0"/>
        <v>1650.17</v>
      </c>
      <c r="R28" s="2">
        <f t="shared" si="1"/>
        <v>1524.39</v>
      </c>
    </row>
    <row r="29" spans="1:21" ht="39.75" customHeight="1" x14ac:dyDescent="0.25">
      <c r="A29" s="33"/>
      <c r="B29" s="7"/>
      <c r="C29" s="2" t="s">
        <v>35</v>
      </c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">
        <f>'Budget Total'!I39/5</f>
        <v>40000</v>
      </c>
      <c r="Q29" s="2">
        <f t="shared" si="0"/>
        <v>66.010000000000005</v>
      </c>
      <c r="R29" s="2">
        <f t="shared" si="1"/>
        <v>60.98</v>
      </c>
    </row>
    <row r="30" spans="1:21" ht="24.75" customHeight="1" x14ac:dyDescent="0.25">
      <c r="A30" s="14" t="s">
        <v>68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3">
        <f>SUM(P26:P29)</f>
        <v>3960000</v>
      </c>
      <c r="Q30" s="13">
        <f>SUM(Q26:Q29)</f>
        <v>6534.67</v>
      </c>
      <c r="R30" s="13">
        <f>SUM(R26:R29)</f>
        <v>6036.59</v>
      </c>
    </row>
    <row r="31" spans="1:21" ht="49.5" customHeight="1" x14ac:dyDescent="0.25">
      <c r="A31" s="32" t="s">
        <v>62</v>
      </c>
      <c r="B31" s="3" t="s">
        <v>61</v>
      </c>
      <c r="C31" s="2" t="s">
        <v>72</v>
      </c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">
        <f>'Budget Total'!I42/5</f>
        <v>200000</v>
      </c>
      <c r="Q31" s="2">
        <f t="shared" si="0"/>
        <v>330.03</v>
      </c>
      <c r="R31" s="2">
        <f t="shared" si="1"/>
        <v>304.88</v>
      </c>
    </row>
    <row r="32" spans="1:21" ht="47.25" customHeight="1" x14ac:dyDescent="0.25">
      <c r="A32" s="36"/>
      <c r="B32" s="11" t="s">
        <v>40</v>
      </c>
      <c r="C32" s="2" t="s">
        <v>60</v>
      </c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"/>
      <c r="P32" s="2">
        <f>'Budget Total'!I43/3</f>
        <v>500000</v>
      </c>
      <c r="Q32" s="2">
        <f t="shared" si="0"/>
        <v>825.08</v>
      </c>
      <c r="R32" s="2">
        <f t="shared" si="1"/>
        <v>762.2</v>
      </c>
    </row>
    <row r="33" spans="1:18" ht="37.5" customHeight="1" x14ac:dyDescent="0.25">
      <c r="A33" s="33"/>
      <c r="B33" s="12"/>
      <c r="C33" s="2" t="s">
        <v>41</v>
      </c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">
        <f>'Budget Total'!I44/5</f>
        <v>100000</v>
      </c>
      <c r="Q33" s="2">
        <f t="shared" si="0"/>
        <v>165.02</v>
      </c>
      <c r="R33" s="2">
        <f t="shared" si="1"/>
        <v>152.44</v>
      </c>
    </row>
    <row r="34" spans="1:18" ht="29.25" customHeight="1" x14ac:dyDescent="0.25">
      <c r="A34" s="14" t="s">
        <v>67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3">
        <f>SUM(P31:P33)</f>
        <v>800000</v>
      </c>
      <c r="Q34" s="13">
        <f>SUM(Q31:Q33)</f>
        <v>1320.13</v>
      </c>
      <c r="R34" s="13">
        <f>SUM(R31:R33)</f>
        <v>1219.52</v>
      </c>
    </row>
    <row r="35" spans="1:18" ht="33" customHeight="1" x14ac:dyDescent="0.25">
      <c r="A35" s="17" t="s">
        <v>70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20">
        <f>P15+P19+P22+P25+P30+P34</f>
        <v>86930000</v>
      </c>
      <c r="Q35" s="20">
        <f>Q15+Q19+Q22+Q25+Q30+Q34</f>
        <v>143448.89000000001</v>
      </c>
      <c r="R35" s="20">
        <f>R15+R19+R22+R25+R30+R34</f>
        <v>132515.25</v>
      </c>
    </row>
    <row r="36" spans="1:18" ht="46.5" customHeight="1" x14ac:dyDescent="0.25"/>
    <row r="37" spans="1:18" ht="34.5" customHeight="1" x14ac:dyDescent="0.25"/>
    <row r="38" spans="1:18" ht="33.75" customHeight="1" x14ac:dyDescent="0.25"/>
    <row r="39" spans="1:18" ht="34.5" customHeight="1" x14ac:dyDescent="0.25"/>
  </sheetData>
  <mergeCells count="26">
    <mergeCell ref="A30:O30"/>
    <mergeCell ref="B32:B33"/>
    <mergeCell ref="A34:O34"/>
    <mergeCell ref="A35:O35"/>
    <mergeCell ref="A31:A33"/>
    <mergeCell ref="A22:O22"/>
    <mergeCell ref="B23:B24"/>
    <mergeCell ref="A25:O25"/>
    <mergeCell ref="B27:B29"/>
    <mergeCell ref="A23:A24"/>
    <mergeCell ref="A26:A29"/>
    <mergeCell ref="A15:O15"/>
    <mergeCell ref="B16:B18"/>
    <mergeCell ref="A19:O19"/>
    <mergeCell ref="A20:A21"/>
    <mergeCell ref="B20:B21"/>
    <mergeCell ref="A16:A18"/>
    <mergeCell ref="B9:B10"/>
    <mergeCell ref="A6:A14"/>
    <mergeCell ref="B7:B8"/>
    <mergeCell ref="A2:R2"/>
    <mergeCell ref="A4:A5"/>
    <mergeCell ref="B4:B5"/>
    <mergeCell ref="C4:C5"/>
    <mergeCell ref="D4:O4"/>
    <mergeCell ref="P4:R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1B76F-801E-41C1-9D31-22A2AB30F2A0}">
  <dimension ref="A2:U40"/>
  <sheetViews>
    <sheetView zoomScale="80" zoomScaleNormal="80" workbookViewId="0">
      <pane ySplit="5" topLeftCell="A30" activePane="bottomLeft" state="frozen"/>
      <selection pane="bottomLeft" activeCell="D5" sqref="D5:O5"/>
    </sheetView>
  </sheetViews>
  <sheetFormatPr baseColWidth="10" defaultRowHeight="14.25" x14ac:dyDescent="0.25"/>
  <cols>
    <col min="1" max="1" width="16.85546875" style="4" customWidth="1"/>
    <col min="2" max="2" width="33.85546875" style="1" customWidth="1"/>
    <col min="3" max="3" width="40.5703125" style="1" customWidth="1"/>
    <col min="4" max="15" width="4" style="1" customWidth="1"/>
    <col min="16" max="16" width="20.5703125" style="1" customWidth="1"/>
    <col min="17" max="17" width="14.7109375" style="1" customWidth="1"/>
    <col min="18" max="18" width="15.5703125" style="1" customWidth="1"/>
    <col min="19" max="19" width="11.42578125" style="1"/>
    <col min="20" max="20" width="48" style="1" customWidth="1"/>
    <col min="21" max="21" width="18" style="1" customWidth="1"/>
    <col min="22" max="22" width="8" style="1" customWidth="1"/>
    <col min="23" max="24" width="8.5703125" style="1" customWidth="1"/>
    <col min="25" max="28" width="11.42578125" style="1"/>
    <col min="29" max="29" width="20.7109375" style="1" customWidth="1"/>
    <col min="30" max="16384" width="11.42578125" style="1"/>
  </cols>
  <sheetData>
    <row r="2" spans="1:21" ht="30.75" customHeight="1" x14ac:dyDescent="0.25">
      <c r="A2" s="22" t="s">
        <v>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</row>
    <row r="4" spans="1:21" s="4" customFormat="1" ht="18" customHeight="1" x14ac:dyDescent="0.25">
      <c r="A4" s="5" t="s">
        <v>42</v>
      </c>
      <c r="B4" s="5" t="s">
        <v>43</v>
      </c>
      <c r="C4" s="5" t="s">
        <v>0</v>
      </c>
      <c r="D4" s="37">
        <v>2025</v>
      </c>
      <c r="E4" s="38"/>
      <c r="F4" s="38"/>
      <c r="G4" s="38"/>
      <c r="H4" s="38"/>
      <c r="I4" s="38"/>
      <c r="J4" s="38"/>
      <c r="K4" s="38"/>
      <c r="L4" s="38"/>
      <c r="M4" s="38"/>
      <c r="N4" s="38"/>
      <c r="O4" s="39"/>
      <c r="P4" s="23" t="s">
        <v>50</v>
      </c>
      <c r="Q4" s="24"/>
      <c r="R4" s="25"/>
    </row>
    <row r="5" spans="1:21" s="4" customFormat="1" ht="19.5" customHeight="1" x14ac:dyDescent="0.25">
      <c r="A5" s="5"/>
      <c r="B5" s="5"/>
      <c r="C5" s="5"/>
      <c r="D5" s="26" t="s">
        <v>75</v>
      </c>
      <c r="E5" s="26" t="s">
        <v>76</v>
      </c>
      <c r="F5" s="26" t="s">
        <v>77</v>
      </c>
      <c r="G5" s="26" t="s">
        <v>78</v>
      </c>
      <c r="H5" s="26" t="s">
        <v>77</v>
      </c>
      <c r="I5" s="26" t="s">
        <v>75</v>
      </c>
      <c r="J5" s="26" t="s">
        <v>75</v>
      </c>
      <c r="K5" s="26" t="s">
        <v>78</v>
      </c>
      <c r="L5" s="26" t="s">
        <v>79</v>
      </c>
      <c r="M5" s="26" t="s">
        <v>84</v>
      </c>
      <c r="N5" s="26" t="s">
        <v>80</v>
      </c>
      <c r="O5" s="26" t="s">
        <v>81</v>
      </c>
      <c r="P5" s="27" t="s">
        <v>49</v>
      </c>
      <c r="Q5" s="27" t="s">
        <v>48</v>
      </c>
      <c r="R5" s="27" t="s">
        <v>47</v>
      </c>
    </row>
    <row r="6" spans="1:21" ht="36" customHeight="1" x14ac:dyDescent="0.25">
      <c r="A6" s="29" t="s">
        <v>2</v>
      </c>
      <c r="B6" s="2" t="s">
        <v>7</v>
      </c>
      <c r="C6" s="2" t="s">
        <v>85</v>
      </c>
      <c r="D6" s="2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">
        <f>'Budget Total'!I6/4</f>
        <v>21000000</v>
      </c>
      <c r="Q6" s="2">
        <f>ROUND(P6/606,2)</f>
        <v>34653.47</v>
      </c>
      <c r="R6" s="2">
        <f>ROUND(P6/656,2)</f>
        <v>32012.2</v>
      </c>
    </row>
    <row r="7" spans="1:21" ht="24.75" customHeight="1" x14ac:dyDescent="0.25">
      <c r="A7" s="30"/>
      <c r="B7" s="8" t="s">
        <v>37</v>
      </c>
      <c r="C7" s="2" t="s">
        <v>38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">
        <f>'Budget Total'!I8/5</f>
        <v>60000</v>
      </c>
      <c r="Q7" s="2">
        <f t="shared" ref="Q7:Q35" si="0">ROUND(P7/606,2)</f>
        <v>99.01</v>
      </c>
      <c r="R7" s="2">
        <f t="shared" ref="R7:R35" si="1">ROUND(P7/656,2)</f>
        <v>91.46</v>
      </c>
    </row>
    <row r="8" spans="1:21" ht="39.75" customHeight="1" x14ac:dyDescent="0.25">
      <c r="A8" s="30"/>
      <c r="B8" s="8"/>
      <c r="C8" s="2" t="s">
        <v>39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">
        <f>'Budget Total'!I9/5</f>
        <v>60000</v>
      </c>
      <c r="Q8" s="2">
        <f t="shared" si="0"/>
        <v>99.01</v>
      </c>
      <c r="R8" s="2">
        <f t="shared" si="1"/>
        <v>91.46</v>
      </c>
    </row>
    <row r="9" spans="1:21" ht="35.25" customHeight="1" x14ac:dyDescent="0.25">
      <c r="A9" s="30"/>
      <c r="B9" s="7" t="s">
        <v>8</v>
      </c>
      <c r="C9" s="2" t="s">
        <v>52</v>
      </c>
      <c r="D9" s="2"/>
      <c r="E9" s="2"/>
      <c r="F9" s="2"/>
      <c r="G9" s="2"/>
      <c r="H9" s="2"/>
      <c r="I9" s="2"/>
      <c r="J9" s="2"/>
      <c r="K9" s="2"/>
      <c r="L9" s="2"/>
      <c r="M9" s="2"/>
      <c r="N9" s="21"/>
      <c r="O9" s="21"/>
      <c r="P9" s="2">
        <f>'Budget Total'!I10/2</f>
        <v>20000000</v>
      </c>
      <c r="Q9" s="2">
        <f t="shared" si="0"/>
        <v>33003.300000000003</v>
      </c>
      <c r="R9" s="2">
        <f t="shared" si="1"/>
        <v>30487.8</v>
      </c>
    </row>
    <row r="10" spans="1:21" ht="35.25" customHeight="1" x14ac:dyDescent="0.25">
      <c r="A10" s="30"/>
      <c r="B10" s="7"/>
      <c r="C10" s="2" t="s">
        <v>15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1"/>
      <c r="O10" s="2"/>
      <c r="P10" s="2">
        <f>'Budget Total'!I11</f>
        <v>5000000</v>
      </c>
      <c r="Q10" s="2">
        <f t="shared" si="0"/>
        <v>8250.83</v>
      </c>
      <c r="R10" s="2">
        <f t="shared" si="1"/>
        <v>7621.95</v>
      </c>
    </row>
    <row r="11" spans="1:21" ht="33" customHeight="1" x14ac:dyDescent="0.25">
      <c r="A11" s="30"/>
      <c r="B11" s="8" t="s">
        <v>10</v>
      </c>
      <c r="C11" s="2" t="s">
        <v>17</v>
      </c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">
        <f>'Budget Total'!I13/5</f>
        <v>400000</v>
      </c>
      <c r="Q11" s="2">
        <f t="shared" si="0"/>
        <v>660.07</v>
      </c>
      <c r="R11" s="2">
        <f>ROUND(P11/656,2)</f>
        <v>609.76</v>
      </c>
    </row>
    <row r="12" spans="1:21" ht="42.75" x14ac:dyDescent="0.25">
      <c r="A12" s="30"/>
      <c r="B12" s="8"/>
      <c r="C12" s="2" t="s">
        <v>63</v>
      </c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">
        <f>'Budget Total'!I14/5</f>
        <v>800000</v>
      </c>
      <c r="Q12" s="2">
        <f t="shared" si="0"/>
        <v>1320.13</v>
      </c>
      <c r="R12" s="2">
        <f t="shared" si="1"/>
        <v>1219.51</v>
      </c>
    </row>
    <row r="13" spans="1:21" ht="49.5" customHeight="1" x14ac:dyDescent="0.25">
      <c r="A13" s="30"/>
      <c r="B13" s="2" t="s">
        <v>87</v>
      </c>
      <c r="C13" s="9" t="s">
        <v>18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1"/>
      <c r="O13" s="21"/>
      <c r="P13" s="2">
        <f>'Budget Total'!I16/2</f>
        <v>1500000</v>
      </c>
      <c r="Q13" s="2">
        <f t="shared" si="0"/>
        <v>2475.25</v>
      </c>
      <c r="R13" s="2">
        <f t="shared" si="1"/>
        <v>2286.59</v>
      </c>
    </row>
    <row r="14" spans="1:21" ht="48" customHeight="1" x14ac:dyDescent="0.25">
      <c r="A14" s="30"/>
      <c r="B14" s="9" t="s">
        <v>12</v>
      </c>
      <c r="C14" s="9" t="s">
        <v>89</v>
      </c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"/>
      <c r="P14" s="2">
        <f>'Budget Total'!I18/4</f>
        <v>1000000</v>
      </c>
      <c r="Q14" s="2">
        <f t="shared" si="0"/>
        <v>1650.17</v>
      </c>
      <c r="R14" s="2">
        <f t="shared" si="1"/>
        <v>1524.39</v>
      </c>
    </row>
    <row r="15" spans="1:21" ht="40.5" customHeight="1" x14ac:dyDescent="0.25">
      <c r="A15" s="30"/>
      <c r="B15" s="9" t="s">
        <v>13</v>
      </c>
      <c r="C15" s="2" t="s">
        <v>54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1"/>
      <c r="O15" s="2"/>
      <c r="P15" s="2">
        <f>'Budget Total'!I19</f>
        <v>15000000</v>
      </c>
      <c r="Q15" s="2">
        <f t="shared" si="0"/>
        <v>24752.48</v>
      </c>
      <c r="R15" s="2">
        <f t="shared" si="1"/>
        <v>22865.85</v>
      </c>
      <c r="T15" s="28" t="str">
        <f>A6</f>
        <v>1. Objectifs stratégiques internes à l’organisation</v>
      </c>
      <c r="U15" s="1">
        <f>P17</f>
        <v>64870000</v>
      </c>
    </row>
    <row r="16" spans="1:21" ht="72.75" customHeight="1" x14ac:dyDescent="0.25">
      <c r="A16" s="31"/>
      <c r="B16" s="9" t="s">
        <v>55</v>
      </c>
      <c r="C16" s="9" t="s">
        <v>56</v>
      </c>
      <c r="D16" s="2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">
        <f>'Budget Total'!I21/4</f>
        <v>50000</v>
      </c>
      <c r="Q16" s="2">
        <f t="shared" si="0"/>
        <v>82.51</v>
      </c>
      <c r="R16" s="2">
        <f t="shared" si="1"/>
        <v>76.22</v>
      </c>
      <c r="T16" s="1" t="str">
        <f>A18</f>
        <v>2. Objectifs stratégiques axés sur les initiatives en direction des bénéficiaires</v>
      </c>
      <c r="U16" s="1">
        <f>P22</f>
        <v>120000000</v>
      </c>
    </row>
    <row r="17" spans="1:21" ht="23.25" customHeight="1" x14ac:dyDescent="0.25">
      <c r="A17" s="14" t="s">
        <v>64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6"/>
      <c r="P17" s="13">
        <f>SUM(P6:P16)</f>
        <v>64870000</v>
      </c>
      <c r="Q17" s="13">
        <f>SUM(Q6:Q16)</f>
        <v>107046.23000000001</v>
      </c>
      <c r="R17" s="13">
        <f>SUM(R6:R16)</f>
        <v>98887.189999999973</v>
      </c>
      <c r="T17" s="1" t="str">
        <f>A23</f>
        <v>3. Objectifs stratégiques axés sur le climat</v>
      </c>
      <c r="U17" s="1">
        <f>P25</f>
        <v>2000000</v>
      </c>
    </row>
    <row r="18" spans="1:21" ht="29.45" customHeight="1" x14ac:dyDescent="0.25">
      <c r="A18" s="10" t="s">
        <v>3</v>
      </c>
      <c r="B18" s="7" t="s">
        <v>21</v>
      </c>
      <c r="C18" s="2" t="s">
        <v>23</v>
      </c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">
        <f>'Budget Total'!I23/5</f>
        <v>5000000</v>
      </c>
      <c r="Q18" s="2">
        <f t="shared" si="0"/>
        <v>8250.83</v>
      </c>
      <c r="R18" s="2">
        <f t="shared" si="1"/>
        <v>7621.95</v>
      </c>
      <c r="T18" s="1" t="str">
        <f>A26</f>
        <v>4. Objectifs stratégiques axés sur le partenariat</v>
      </c>
      <c r="U18" s="1">
        <f>P28</f>
        <v>800000</v>
      </c>
    </row>
    <row r="19" spans="1:21" ht="65.45" customHeight="1" x14ac:dyDescent="0.25">
      <c r="A19" s="10"/>
      <c r="B19" s="7"/>
      <c r="C19" s="2" t="s">
        <v>24</v>
      </c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">
        <f>'Budget Total'!I24/5</f>
        <v>5000000</v>
      </c>
      <c r="Q19" s="2">
        <f t="shared" si="0"/>
        <v>8250.83</v>
      </c>
      <c r="R19" s="2">
        <f t="shared" si="1"/>
        <v>7621.95</v>
      </c>
      <c r="T19" s="1" t="str">
        <f>A29</f>
        <v>5. Objectifs stratégiques axés sur les finances et l’administration</v>
      </c>
      <c r="U19" s="1">
        <f>P32</f>
        <v>2960000</v>
      </c>
    </row>
    <row r="20" spans="1:21" ht="34.5" customHeight="1" x14ac:dyDescent="0.25">
      <c r="A20" s="10"/>
      <c r="B20" s="7"/>
      <c r="C20" s="2" t="s">
        <v>25</v>
      </c>
      <c r="D20" s="2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">
        <f>'Budget Total'!I25/4</f>
        <v>10000000</v>
      </c>
      <c r="Q20" s="2">
        <f t="shared" si="0"/>
        <v>16501.650000000001</v>
      </c>
      <c r="R20" s="2">
        <f t="shared" si="1"/>
        <v>15243.9</v>
      </c>
      <c r="T20" s="1" t="str">
        <f>A33</f>
        <v>6- Objectif stratégique axé sur la capitalisation et documentation des connaissances et expériences</v>
      </c>
      <c r="U20" s="1">
        <f>P36</f>
        <v>800000</v>
      </c>
    </row>
    <row r="21" spans="1:21" ht="66.75" customHeight="1" x14ac:dyDescent="0.25">
      <c r="A21" s="10"/>
      <c r="B21" s="9" t="s">
        <v>22</v>
      </c>
      <c r="C21" s="2" t="s">
        <v>44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1"/>
      <c r="O21" s="2"/>
      <c r="P21" s="2">
        <f>'Budget Total'!I26</f>
        <v>100000000</v>
      </c>
      <c r="Q21" s="2">
        <f t="shared" si="0"/>
        <v>165016.5</v>
      </c>
      <c r="R21" s="2">
        <f t="shared" si="1"/>
        <v>152439.01999999999</v>
      </c>
    </row>
    <row r="22" spans="1:21" ht="27" customHeight="1" x14ac:dyDescent="0.25">
      <c r="A22" s="14" t="s">
        <v>65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6"/>
      <c r="P22" s="13">
        <f>SUM(P18:P21)</f>
        <v>120000000</v>
      </c>
      <c r="Q22" s="13">
        <f>SUM(Q18:Q21)</f>
        <v>198019.81</v>
      </c>
      <c r="R22" s="13">
        <f>SUM(R18:R21)</f>
        <v>182926.81999999998</v>
      </c>
    </row>
    <row r="23" spans="1:21" ht="63" customHeight="1" x14ac:dyDescent="0.25">
      <c r="A23" s="10" t="s">
        <v>4</v>
      </c>
      <c r="B23" s="7" t="s">
        <v>57</v>
      </c>
      <c r="C23" s="2" t="s">
        <v>26</v>
      </c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">
        <f>'Budget Total'!I28/5</f>
        <v>1000000</v>
      </c>
      <c r="Q23" s="2">
        <f t="shared" si="0"/>
        <v>1650.17</v>
      </c>
      <c r="R23" s="2">
        <f t="shared" si="1"/>
        <v>1524.39</v>
      </c>
    </row>
    <row r="24" spans="1:21" ht="63" customHeight="1" x14ac:dyDescent="0.25">
      <c r="A24" s="10"/>
      <c r="B24" s="7"/>
      <c r="C24" s="2" t="s">
        <v>27</v>
      </c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">
        <f>'Budget Total'!I29/5</f>
        <v>1000000</v>
      </c>
      <c r="Q24" s="2">
        <f t="shared" si="0"/>
        <v>1650.17</v>
      </c>
      <c r="R24" s="2">
        <f t="shared" si="1"/>
        <v>1524.39</v>
      </c>
    </row>
    <row r="25" spans="1:21" ht="25.5" customHeight="1" x14ac:dyDescent="0.25">
      <c r="A25" s="14" t="s">
        <v>66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6"/>
      <c r="P25" s="13">
        <f>SUM(P23:P24)</f>
        <v>2000000</v>
      </c>
      <c r="Q25" s="13">
        <f>SUM(Q23:Q24)</f>
        <v>3300.34</v>
      </c>
      <c r="R25" s="13">
        <f t="shared" ref="R25" si="2">SUM(R23:R24)</f>
        <v>3048.78</v>
      </c>
    </row>
    <row r="26" spans="1:21" ht="69" customHeight="1" x14ac:dyDescent="0.25">
      <c r="A26" s="32" t="s">
        <v>5</v>
      </c>
      <c r="B26" s="7" t="s">
        <v>73</v>
      </c>
      <c r="C26" s="2" t="s">
        <v>58</v>
      </c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">
        <f>'Budget Total'!I32/5</f>
        <v>200000</v>
      </c>
      <c r="Q26" s="2">
        <f t="shared" si="0"/>
        <v>330.03</v>
      </c>
      <c r="R26" s="2">
        <f t="shared" si="1"/>
        <v>304.88</v>
      </c>
    </row>
    <row r="27" spans="1:21" ht="45.75" customHeight="1" x14ac:dyDescent="0.25">
      <c r="A27" s="33"/>
      <c r="B27" s="7"/>
      <c r="C27" s="2" t="s">
        <v>30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">
        <f>'Budget Total'!I33/5</f>
        <v>600000</v>
      </c>
      <c r="Q27" s="2">
        <f t="shared" si="0"/>
        <v>990.1</v>
      </c>
      <c r="R27" s="2">
        <f t="shared" si="1"/>
        <v>914.63</v>
      </c>
    </row>
    <row r="28" spans="1:21" ht="27.75" customHeight="1" x14ac:dyDescent="0.25">
      <c r="A28" s="14" t="s">
        <v>69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6"/>
      <c r="P28" s="13">
        <f>SUM(P26:P27)</f>
        <v>800000</v>
      </c>
      <c r="Q28" s="13">
        <f>SUM(Q26:Q27)</f>
        <v>1320.13</v>
      </c>
      <c r="R28" s="13">
        <f>SUM(R26:R27)</f>
        <v>1219.51</v>
      </c>
    </row>
    <row r="29" spans="1:21" ht="41.45" customHeight="1" x14ac:dyDescent="0.25">
      <c r="A29" s="32" t="s">
        <v>6</v>
      </c>
      <c r="B29" s="7" t="s">
        <v>59</v>
      </c>
      <c r="C29" s="2" t="s">
        <v>33</v>
      </c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">
        <f>'Budget Total'!I37/5</f>
        <v>1920000</v>
      </c>
      <c r="Q29" s="2">
        <f t="shared" si="0"/>
        <v>3168.32</v>
      </c>
      <c r="R29" s="2">
        <f t="shared" si="1"/>
        <v>2926.83</v>
      </c>
    </row>
    <row r="30" spans="1:21" ht="33" customHeight="1" x14ac:dyDescent="0.25">
      <c r="A30" s="36"/>
      <c r="B30" s="7"/>
      <c r="C30" s="2" t="s">
        <v>34</v>
      </c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">
        <f>'Budget Total'!I38/5</f>
        <v>1000000</v>
      </c>
      <c r="Q30" s="2">
        <f t="shared" si="0"/>
        <v>1650.17</v>
      </c>
      <c r="R30" s="2">
        <f t="shared" si="1"/>
        <v>1524.39</v>
      </c>
    </row>
    <row r="31" spans="1:21" ht="28.5" customHeight="1" x14ac:dyDescent="0.25">
      <c r="A31" s="33"/>
      <c r="B31" s="7"/>
      <c r="C31" s="2" t="s">
        <v>35</v>
      </c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">
        <f>'Budget Total'!I39/5</f>
        <v>40000</v>
      </c>
      <c r="Q31" s="2">
        <f t="shared" si="0"/>
        <v>66.010000000000005</v>
      </c>
      <c r="R31" s="2">
        <f t="shared" si="1"/>
        <v>60.98</v>
      </c>
    </row>
    <row r="32" spans="1:21" ht="32.25" customHeight="1" x14ac:dyDescent="0.25">
      <c r="A32" s="14" t="s">
        <v>68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6"/>
      <c r="P32" s="13">
        <f>SUM(P29:P31)</f>
        <v>2960000</v>
      </c>
      <c r="Q32" s="13">
        <f>SUM(Q29:Q31)</f>
        <v>4884.5</v>
      </c>
      <c r="R32" s="13">
        <f>SUM(R29:R31)</f>
        <v>4512.2</v>
      </c>
    </row>
    <row r="33" spans="1:18" ht="47.25" customHeight="1" x14ac:dyDescent="0.25">
      <c r="A33" s="32" t="s">
        <v>62</v>
      </c>
      <c r="B33" s="3" t="s">
        <v>61</v>
      </c>
      <c r="C33" s="2" t="s">
        <v>72</v>
      </c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">
        <f>'Budget Total'!I42/5</f>
        <v>200000</v>
      </c>
      <c r="Q33" s="2">
        <f t="shared" si="0"/>
        <v>330.03</v>
      </c>
      <c r="R33" s="2">
        <f t="shared" si="1"/>
        <v>304.88</v>
      </c>
    </row>
    <row r="34" spans="1:18" ht="51" customHeight="1" x14ac:dyDescent="0.25">
      <c r="A34" s="36"/>
      <c r="B34" s="11" t="s">
        <v>40</v>
      </c>
      <c r="C34" s="2" t="s">
        <v>60</v>
      </c>
      <c r="D34" s="21"/>
      <c r="E34" s="2"/>
      <c r="F34" s="2"/>
      <c r="G34" s="2"/>
      <c r="H34" s="2"/>
      <c r="I34" s="2"/>
      <c r="J34" s="2"/>
      <c r="K34" s="2"/>
      <c r="L34" s="2"/>
      <c r="M34" s="21"/>
      <c r="N34" s="21"/>
      <c r="O34" s="2"/>
      <c r="P34" s="2">
        <f>'Budget Total'!I43/3</f>
        <v>500000</v>
      </c>
      <c r="Q34" s="2">
        <f t="shared" si="0"/>
        <v>825.08</v>
      </c>
      <c r="R34" s="2">
        <f t="shared" si="1"/>
        <v>762.2</v>
      </c>
    </row>
    <row r="35" spans="1:18" ht="29.25" customHeight="1" x14ac:dyDescent="0.25">
      <c r="A35" s="33"/>
      <c r="B35" s="12"/>
      <c r="C35" s="2" t="s">
        <v>41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">
        <f>'Budget Total'!I44/5</f>
        <v>100000</v>
      </c>
      <c r="Q35" s="2">
        <f t="shared" si="0"/>
        <v>165.02</v>
      </c>
      <c r="R35" s="2">
        <f t="shared" si="1"/>
        <v>152.44</v>
      </c>
    </row>
    <row r="36" spans="1:18" ht="32.25" customHeight="1" x14ac:dyDescent="0.25">
      <c r="A36" s="14" t="s">
        <v>67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6"/>
      <c r="P36" s="13">
        <f>SUM(P33:P35)</f>
        <v>800000</v>
      </c>
      <c r="Q36" s="13">
        <f>SUM(Q33:Q35)</f>
        <v>1320.13</v>
      </c>
      <c r="R36" s="13">
        <f>SUM(R33:R35)</f>
        <v>1219.52</v>
      </c>
    </row>
    <row r="37" spans="1:18" ht="33" customHeight="1" x14ac:dyDescent="0.25">
      <c r="A37" s="17" t="s">
        <v>70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9"/>
      <c r="P37" s="20">
        <f>P17+P22+P25+P28+P32+P36</f>
        <v>191430000</v>
      </c>
      <c r="Q37" s="20">
        <f>Q17+Q22+Q25+Q28+Q32+Q36</f>
        <v>315891.14000000007</v>
      </c>
      <c r="R37" s="20">
        <f>R17+R22+R25+R28+R32+R36</f>
        <v>291814.02</v>
      </c>
    </row>
    <row r="38" spans="1:18" ht="34.5" customHeight="1" x14ac:dyDescent="0.25"/>
    <row r="39" spans="1:18" ht="33.75" customHeight="1" x14ac:dyDescent="0.25"/>
    <row r="40" spans="1:18" ht="34.5" customHeight="1" x14ac:dyDescent="0.25"/>
  </sheetData>
  <mergeCells count="27">
    <mergeCell ref="A32:O32"/>
    <mergeCell ref="B34:B35"/>
    <mergeCell ref="A36:O36"/>
    <mergeCell ref="A37:O37"/>
    <mergeCell ref="A33:A35"/>
    <mergeCell ref="A25:O25"/>
    <mergeCell ref="B26:B27"/>
    <mergeCell ref="A28:O28"/>
    <mergeCell ref="B29:B31"/>
    <mergeCell ref="A29:A31"/>
    <mergeCell ref="A26:A27"/>
    <mergeCell ref="A17:O17"/>
    <mergeCell ref="A18:A21"/>
    <mergeCell ref="B18:B20"/>
    <mergeCell ref="A22:O22"/>
    <mergeCell ref="A23:A24"/>
    <mergeCell ref="B23:B24"/>
    <mergeCell ref="B7:B8"/>
    <mergeCell ref="B9:B10"/>
    <mergeCell ref="B11:B12"/>
    <mergeCell ref="A6:A16"/>
    <mergeCell ref="A2:R2"/>
    <mergeCell ref="A4:A5"/>
    <mergeCell ref="B4:B5"/>
    <mergeCell ref="C4:C5"/>
    <mergeCell ref="D4:O4"/>
    <mergeCell ref="P4:R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5E200-315B-4EF5-83BE-823DDF4295F4}">
  <dimension ref="A2:U36"/>
  <sheetViews>
    <sheetView zoomScale="80" zoomScaleNormal="80" workbookViewId="0">
      <pane ySplit="5" topLeftCell="A24" activePane="bottomLeft" state="frozen"/>
      <selection pane="bottomLeft" activeCell="J24" sqref="D24:J24"/>
    </sheetView>
  </sheetViews>
  <sheetFormatPr baseColWidth="10" defaultRowHeight="14.25" x14ac:dyDescent="0.25"/>
  <cols>
    <col min="1" max="1" width="16.85546875" style="4" customWidth="1"/>
    <col min="2" max="2" width="33.85546875" style="1" customWidth="1"/>
    <col min="3" max="3" width="40.5703125" style="1" customWidth="1"/>
    <col min="4" max="15" width="4" style="1" customWidth="1"/>
    <col min="16" max="16" width="20.5703125" style="1" customWidth="1"/>
    <col min="17" max="17" width="14.7109375" style="1" customWidth="1"/>
    <col min="18" max="18" width="15.5703125" style="1" customWidth="1"/>
    <col min="19" max="19" width="11.42578125" style="1"/>
    <col min="20" max="20" width="48" style="1" customWidth="1"/>
    <col min="21" max="21" width="18" style="1" customWidth="1"/>
    <col min="22" max="22" width="8" style="1" customWidth="1"/>
    <col min="23" max="24" width="8.5703125" style="1" customWidth="1"/>
    <col min="25" max="28" width="11.42578125" style="1"/>
    <col min="29" max="29" width="20.7109375" style="1" customWidth="1"/>
    <col min="30" max="16384" width="11.42578125" style="1"/>
  </cols>
  <sheetData>
    <row r="2" spans="1:21" ht="30.75" customHeight="1" x14ac:dyDescent="0.25">
      <c r="A2" s="22" t="s">
        <v>90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</row>
    <row r="4" spans="1:21" s="4" customFormat="1" ht="18" customHeight="1" x14ac:dyDescent="0.25">
      <c r="A4" s="5" t="s">
        <v>42</v>
      </c>
      <c r="B4" s="5" t="s">
        <v>43</v>
      </c>
      <c r="C4" s="5" t="s">
        <v>0</v>
      </c>
      <c r="D4" s="37">
        <v>2026</v>
      </c>
      <c r="E4" s="38"/>
      <c r="F4" s="38"/>
      <c r="G4" s="38"/>
      <c r="H4" s="38"/>
      <c r="I4" s="38"/>
      <c r="J4" s="38"/>
      <c r="K4" s="38"/>
      <c r="L4" s="38"/>
      <c r="M4" s="38"/>
      <c r="N4" s="38"/>
      <c r="O4" s="39"/>
      <c r="P4" s="23" t="s">
        <v>50</v>
      </c>
      <c r="Q4" s="24"/>
      <c r="R4" s="25"/>
    </row>
    <row r="5" spans="1:21" s="4" customFormat="1" ht="19.5" customHeight="1" x14ac:dyDescent="0.25">
      <c r="A5" s="5"/>
      <c r="B5" s="5"/>
      <c r="C5" s="5"/>
      <c r="D5" s="26" t="s">
        <v>75</v>
      </c>
      <c r="E5" s="26" t="s">
        <v>76</v>
      </c>
      <c r="F5" s="26" t="s">
        <v>77</v>
      </c>
      <c r="G5" s="26" t="s">
        <v>78</v>
      </c>
      <c r="H5" s="26" t="s">
        <v>77</v>
      </c>
      <c r="I5" s="26" t="s">
        <v>75</v>
      </c>
      <c r="J5" s="26" t="s">
        <v>75</v>
      </c>
      <c r="K5" s="26" t="s">
        <v>78</v>
      </c>
      <c r="L5" s="26" t="s">
        <v>79</v>
      </c>
      <c r="M5" s="26" t="s">
        <v>84</v>
      </c>
      <c r="N5" s="26" t="s">
        <v>80</v>
      </c>
      <c r="O5" s="26" t="s">
        <v>81</v>
      </c>
      <c r="P5" s="27" t="s">
        <v>49</v>
      </c>
      <c r="Q5" s="27" t="s">
        <v>48</v>
      </c>
      <c r="R5" s="27" t="s">
        <v>47</v>
      </c>
    </row>
    <row r="6" spans="1:21" ht="36" customHeight="1" x14ac:dyDescent="0.25">
      <c r="A6" s="29" t="s">
        <v>2</v>
      </c>
      <c r="B6" s="2" t="s">
        <v>7</v>
      </c>
      <c r="C6" s="2" t="s">
        <v>85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">
        <f>'Budget Total'!I6/4</f>
        <v>21000000</v>
      </c>
      <c r="Q6" s="2">
        <f>ROUND(P6/606,2)</f>
        <v>34653.47</v>
      </c>
      <c r="R6" s="2">
        <f>ROUND(P6/656,2)</f>
        <v>32012.2</v>
      </c>
    </row>
    <row r="7" spans="1:21" ht="39.75" customHeight="1" x14ac:dyDescent="0.25">
      <c r="A7" s="30"/>
      <c r="B7" s="41" t="s">
        <v>37</v>
      </c>
      <c r="C7" s="2" t="s">
        <v>38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">
        <f>'Budget Total'!I7/5</f>
        <v>40000</v>
      </c>
      <c r="Q7" s="2">
        <f t="shared" ref="Q7:Q31" si="0">ROUND(P7/606,2)</f>
        <v>66.010000000000005</v>
      </c>
      <c r="R7" s="2">
        <f t="shared" ref="R7:R31" si="1">ROUND(P7/656,2)</f>
        <v>60.98</v>
      </c>
    </row>
    <row r="8" spans="1:21" ht="28.5" customHeight="1" x14ac:dyDescent="0.25">
      <c r="A8" s="30"/>
      <c r="B8" s="42"/>
      <c r="C8" s="2" t="s">
        <v>39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">
        <f>'Budget Total'!I8/5</f>
        <v>60000</v>
      </c>
      <c r="Q8" s="2">
        <f t="shared" si="0"/>
        <v>99.01</v>
      </c>
      <c r="R8" s="2">
        <f t="shared" si="1"/>
        <v>91.46</v>
      </c>
    </row>
    <row r="9" spans="1:21" ht="53.25" customHeight="1" x14ac:dyDescent="0.25">
      <c r="A9" s="30"/>
      <c r="B9" s="2" t="s">
        <v>8</v>
      </c>
      <c r="C9" s="2" t="s">
        <v>52</v>
      </c>
      <c r="D9" s="2"/>
      <c r="E9" s="2"/>
      <c r="F9" s="2"/>
      <c r="G9" s="2"/>
      <c r="H9" s="2"/>
      <c r="I9" s="2"/>
      <c r="J9" s="2"/>
      <c r="K9" s="2"/>
      <c r="L9" s="2"/>
      <c r="M9" s="2"/>
      <c r="N9" s="21"/>
      <c r="O9" s="21"/>
      <c r="P9" s="2">
        <f>'Budget Total'!I9/2</f>
        <v>150000</v>
      </c>
      <c r="Q9" s="2">
        <f t="shared" si="0"/>
        <v>247.52</v>
      </c>
      <c r="R9" s="2">
        <f t="shared" si="1"/>
        <v>228.66</v>
      </c>
    </row>
    <row r="10" spans="1:21" ht="33" customHeight="1" x14ac:dyDescent="0.25">
      <c r="A10" s="30"/>
      <c r="B10" s="8" t="s">
        <v>10</v>
      </c>
      <c r="C10" s="2" t="s">
        <v>17</v>
      </c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">
        <f>'Budget Total'!I10/5</f>
        <v>8000000</v>
      </c>
      <c r="Q10" s="2">
        <f t="shared" si="0"/>
        <v>13201.32</v>
      </c>
      <c r="R10" s="2">
        <f>ROUND(P10/656,2)</f>
        <v>12195.12</v>
      </c>
    </row>
    <row r="11" spans="1:21" ht="42.75" x14ac:dyDescent="0.25">
      <c r="A11" s="30"/>
      <c r="B11" s="8"/>
      <c r="C11" s="2" t="s">
        <v>63</v>
      </c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">
        <f>'Budget Total'!I11/5</f>
        <v>1000000</v>
      </c>
      <c r="Q11" s="2">
        <f t="shared" si="0"/>
        <v>1650.17</v>
      </c>
      <c r="R11" s="2">
        <f t="shared" si="1"/>
        <v>1524.39</v>
      </c>
    </row>
    <row r="12" spans="1:21" ht="42.75" x14ac:dyDescent="0.25">
      <c r="A12" s="30"/>
      <c r="B12" s="11" t="s">
        <v>11</v>
      </c>
      <c r="C12" s="9" t="s">
        <v>18</v>
      </c>
      <c r="D12" s="2"/>
      <c r="E12" s="2"/>
      <c r="F12" s="2"/>
      <c r="G12" s="2"/>
      <c r="H12" s="2"/>
      <c r="I12" s="21"/>
      <c r="J12" s="21"/>
      <c r="K12" s="21"/>
      <c r="L12" s="21"/>
      <c r="M12" s="2"/>
      <c r="N12" s="2"/>
      <c r="O12" s="2"/>
      <c r="P12" s="2">
        <f>'Budget Total'!I12/4</f>
        <v>750000</v>
      </c>
      <c r="Q12" s="2">
        <f t="shared" si="0"/>
        <v>1237.6199999999999</v>
      </c>
      <c r="R12" s="2">
        <f t="shared" si="1"/>
        <v>1143.29</v>
      </c>
    </row>
    <row r="13" spans="1:21" ht="40.5" customHeight="1" x14ac:dyDescent="0.25">
      <c r="A13" s="30"/>
      <c r="B13" s="12"/>
      <c r="C13" s="9" t="s">
        <v>19</v>
      </c>
      <c r="D13" s="2"/>
      <c r="E13" s="2"/>
      <c r="F13" s="2"/>
      <c r="G13" s="2"/>
      <c r="H13" s="2"/>
      <c r="I13" s="2"/>
      <c r="J13" s="2"/>
      <c r="K13" s="2"/>
      <c r="L13" s="2"/>
      <c r="M13" s="21"/>
      <c r="N13" s="21"/>
      <c r="O13" s="21"/>
      <c r="P13" s="2">
        <f>'Budget Total'!I17</f>
        <v>20000000</v>
      </c>
      <c r="Q13" s="2">
        <f t="shared" si="0"/>
        <v>33003.300000000003</v>
      </c>
      <c r="R13" s="2">
        <f t="shared" si="1"/>
        <v>30487.8</v>
      </c>
      <c r="T13" s="28" t="str">
        <f>A6</f>
        <v>1. Objectifs stratégiques internes à l’organisation</v>
      </c>
      <c r="U13" s="1">
        <f>P15</f>
        <v>52000000</v>
      </c>
    </row>
    <row r="14" spans="1:21" ht="72.75" customHeight="1" x14ac:dyDescent="0.25">
      <c r="A14" s="31"/>
      <c r="B14" s="9" t="s">
        <v>55</v>
      </c>
      <c r="C14" s="9" t="s">
        <v>56</v>
      </c>
      <c r="D14" s="2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">
        <f>'Budget Total'!I14/4</f>
        <v>1000000</v>
      </c>
      <c r="Q14" s="2">
        <f t="shared" si="0"/>
        <v>1650.17</v>
      </c>
      <c r="R14" s="2">
        <f t="shared" si="1"/>
        <v>1524.39</v>
      </c>
      <c r="T14" s="1" t="str">
        <f>A16</f>
        <v>2. Objectifs stratégiques axés sur les initiatives en direction des bénéficiaires</v>
      </c>
      <c r="U14" s="1">
        <f>P19</f>
        <v>20000000</v>
      </c>
    </row>
    <row r="15" spans="1:21" ht="23.25" customHeight="1" x14ac:dyDescent="0.25">
      <c r="A15" s="14" t="s">
        <v>64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6"/>
      <c r="P15" s="13">
        <f>SUM(P6:P14)</f>
        <v>52000000</v>
      </c>
      <c r="Q15" s="13">
        <f>SUM(Q6:Q14)</f>
        <v>85808.590000000011</v>
      </c>
      <c r="R15" s="13">
        <f>SUM(R6:R14)</f>
        <v>79268.289999999994</v>
      </c>
      <c r="T15" s="1" t="str">
        <f>A20</f>
        <v>3. Objectifs stratégiques axés sur le climat</v>
      </c>
      <c r="U15" s="1">
        <f>P22</f>
        <v>2000000</v>
      </c>
    </row>
    <row r="16" spans="1:21" ht="29.45" customHeight="1" x14ac:dyDescent="0.25">
      <c r="A16" s="10" t="s">
        <v>3</v>
      </c>
      <c r="B16" s="7" t="s">
        <v>21</v>
      </c>
      <c r="C16" s="2" t="s">
        <v>23</v>
      </c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">
        <f>'Budget Total'!I23/5</f>
        <v>5000000</v>
      </c>
      <c r="Q16" s="2">
        <f t="shared" si="0"/>
        <v>8250.83</v>
      </c>
      <c r="R16" s="2">
        <f t="shared" si="1"/>
        <v>7621.95</v>
      </c>
      <c r="T16" s="1" t="str">
        <f>A23</f>
        <v>4. Objectifs stratégiques axés sur le partenariat</v>
      </c>
      <c r="U16" s="1">
        <f>P25</f>
        <v>800000</v>
      </c>
    </row>
    <row r="17" spans="1:21" ht="65.45" customHeight="1" x14ac:dyDescent="0.25">
      <c r="A17" s="10"/>
      <c r="B17" s="7"/>
      <c r="C17" s="2" t="s">
        <v>24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">
        <f>'Budget Total'!I24/5</f>
        <v>5000000</v>
      </c>
      <c r="Q17" s="2">
        <f t="shared" si="0"/>
        <v>8250.83</v>
      </c>
      <c r="R17" s="2">
        <f t="shared" si="1"/>
        <v>7621.95</v>
      </c>
      <c r="T17" s="1" t="str">
        <f>A26</f>
        <v>5. Objectifs stratégiques axés sur les finances et l’administration</v>
      </c>
      <c r="U17" s="1">
        <f>P29</f>
        <v>2960000</v>
      </c>
    </row>
    <row r="18" spans="1:21" ht="35.25" customHeight="1" x14ac:dyDescent="0.25">
      <c r="A18" s="10"/>
      <c r="B18" s="7"/>
      <c r="C18" s="2" t="s">
        <v>25</v>
      </c>
      <c r="D18" s="2"/>
      <c r="E18" s="21"/>
      <c r="F18" s="21"/>
      <c r="G18" s="21"/>
      <c r="H18" s="21"/>
      <c r="I18" s="21"/>
      <c r="J18" s="40"/>
      <c r="K18" s="40"/>
      <c r="L18" s="40"/>
      <c r="M18" s="21"/>
      <c r="N18" s="21"/>
      <c r="O18" s="21"/>
      <c r="P18" s="2">
        <f>'Budget Total'!I25/4</f>
        <v>10000000</v>
      </c>
      <c r="Q18" s="2">
        <f t="shared" si="0"/>
        <v>16501.650000000001</v>
      </c>
      <c r="R18" s="2">
        <f t="shared" si="1"/>
        <v>15243.9</v>
      </c>
      <c r="T18" s="1" t="str">
        <f>A30</f>
        <v>6- Objectif stratégique axé sur la capitalisation et documentation des connaissances et expériences</v>
      </c>
      <c r="U18" s="1">
        <f>P32</f>
        <v>300000</v>
      </c>
    </row>
    <row r="19" spans="1:21" ht="28.5" customHeight="1" x14ac:dyDescent="0.25">
      <c r="A19" s="14" t="s">
        <v>65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6"/>
      <c r="P19" s="13">
        <f>SUM(P16:P18)</f>
        <v>20000000</v>
      </c>
      <c r="Q19" s="13">
        <f>SUM(Q16:Q18)</f>
        <v>33003.31</v>
      </c>
      <c r="R19" s="13">
        <f>SUM(R16:R18)</f>
        <v>30487.8</v>
      </c>
    </row>
    <row r="20" spans="1:21" ht="63.75" customHeight="1" x14ac:dyDescent="0.25">
      <c r="A20" s="10" t="s">
        <v>4</v>
      </c>
      <c r="B20" s="7" t="s">
        <v>57</v>
      </c>
      <c r="C20" s="2" t="s">
        <v>26</v>
      </c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">
        <f>'Budget Total'!I28/5</f>
        <v>1000000</v>
      </c>
      <c r="Q20" s="2">
        <f t="shared" si="0"/>
        <v>1650.17</v>
      </c>
      <c r="R20" s="2">
        <f t="shared" si="1"/>
        <v>1524.39</v>
      </c>
    </row>
    <row r="21" spans="1:21" ht="66" customHeight="1" x14ac:dyDescent="0.25">
      <c r="A21" s="10"/>
      <c r="B21" s="7"/>
      <c r="C21" s="2" t="s">
        <v>27</v>
      </c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">
        <f>'Budget Total'!I29/5</f>
        <v>1000000</v>
      </c>
      <c r="Q21" s="2">
        <f t="shared" si="0"/>
        <v>1650.17</v>
      </c>
      <c r="R21" s="2">
        <f t="shared" si="1"/>
        <v>1524.39</v>
      </c>
    </row>
    <row r="22" spans="1:21" ht="25.5" customHeight="1" x14ac:dyDescent="0.25">
      <c r="A22" s="14" t="s">
        <v>66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6"/>
      <c r="P22" s="13">
        <f>SUM(P20:P21)</f>
        <v>2000000</v>
      </c>
      <c r="Q22" s="13">
        <f>SUM(Q20:Q21)</f>
        <v>3300.34</v>
      </c>
      <c r="R22" s="13">
        <f t="shared" ref="R22" si="2">SUM(R20:R21)</f>
        <v>3048.78</v>
      </c>
    </row>
    <row r="23" spans="1:21" ht="60" customHeight="1" x14ac:dyDescent="0.25">
      <c r="A23" s="32" t="s">
        <v>5</v>
      </c>
      <c r="B23" s="7" t="s">
        <v>73</v>
      </c>
      <c r="C23" s="2" t="s">
        <v>58</v>
      </c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">
        <f>'Budget Total'!I32/5</f>
        <v>200000</v>
      </c>
      <c r="Q23" s="2">
        <f t="shared" si="0"/>
        <v>330.03</v>
      </c>
      <c r="R23" s="2">
        <f t="shared" si="1"/>
        <v>304.88</v>
      </c>
    </row>
    <row r="24" spans="1:21" ht="27.75" customHeight="1" x14ac:dyDescent="0.25">
      <c r="A24" s="33"/>
      <c r="B24" s="7"/>
      <c r="C24" s="2" t="s">
        <v>30</v>
      </c>
      <c r="D24" s="40"/>
      <c r="E24" s="40"/>
      <c r="F24" s="40"/>
      <c r="G24" s="40"/>
      <c r="H24" s="40"/>
      <c r="I24" s="40"/>
      <c r="J24" s="40"/>
      <c r="K24" s="21"/>
      <c r="L24" s="40"/>
      <c r="M24" s="40"/>
      <c r="N24" s="40"/>
      <c r="O24" s="40"/>
      <c r="P24" s="2">
        <f>'Budget Total'!I33/5</f>
        <v>600000</v>
      </c>
      <c r="Q24" s="2">
        <f t="shared" si="0"/>
        <v>990.1</v>
      </c>
      <c r="R24" s="2">
        <f t="shared" si="1"/>
        <v>914.63</v>
      </c>
    </row>
    <row r="25" spans="1:21" ht="27" customHeight="1" x14ac:dyDescent="0.25">
      <c r="A25" s="14" t="s">
        <v>69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6"/>
      <c r="P25" s="13">
        <f>SUM(P23:P24)</f>
        <v>800000</v>
      </c>
      <c r="Q25" s="13">
        <f>SUM(Q23:Q24)</f>
        <v>1320.13</v>
      </c>
      <c r="R25" s="13">
        <f>SUM(R23:R24)</f>
        <v>1219.51</v>
      </c>
    </row>
    <row r="26" spans="1:21" ht="39.75" customHeight="1" x14ac:dyDescent="0.25">
      <c r="A26" s="32" t="s">
        <v>6</v>
      </c>
      <c r="B26" s="7" t="s">
        <v>59</v>
      </c>
      <c r="C26" s="2" t="s">
        <v>33</v>
      </c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">
        <f>'Budget Total'!I37/5</f>
        <v>1920000</v>
      </c>
      <c r="Q26" s="2">
        <f t="shared" si="0"/>
        <v>3168.32</v>
      </c>
      <c r="R26" s="2">
        <f t="shared" si="1"/>
        <v>2926.83</v>
      </c>
    </row>
    <row r="27" spans="1:21" ht="48.75" customHeight="1" x14ac:dyDescent="0.25">
      <c r="A27" s="36"/>
      <c r="B27" s="7"/>
      <c r="C27" s="2" t="s">
        <v>34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">
        <f>'Budget Total'!I38/5</f>
        <v>1000000</v>
      </c>
      <c r="Q27" s="2">
        <f t="shared" si="0"/>
        <v>1650.17</v>
      </c>
      <c r="R27" s="2">
        <f t="shared" si="1"/>
        <v>1524.39</v>
      </c>
    </row>
    <row r="28" spans="1:21" ht="37.5" customHeight="1" x14ac:dyDescent="0.25">
      <c r="A28" s="33"/>
      <c r="B28" s="7"/>
      <c r="C28" s="2" t="s">
        <v>35</v>
      </c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">
        <f>'Budget Total'!I39/5</f>
        <v>40000</v>
      </c>
      <c r="Q28" s="2">
        <f t="shared" si="0"/>
        <v>66.010000000000005</v>
      </c>
      <c r="R28" s="2">
        <f t="shared" si="1"/>
        <v>60.98</v>
      </c>
    </row>
    <row r="29" spans="1:21" ht="26.25" customHeight="1" x14ac:dyDescent="0.25">
      <c r="A29" s="14" t="s">
        <v>68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6"/>
      <c r="P29" s="13">
        <f>SUM(P26:P28)</f>
        <v>2960000</v>
      </c>
      <c r="Q29" s="13">
        <f>SUM(Q26:Q28)</f>
        <v>4884.5</v>
      </c>
      <c r="R29" s="13">
        <f>SUM(R26:R28)</f>
        <v>4512.2</v>
      </c>
    </row>
    <row r="30" spans="1:21" ht="58.5" customHeight="1" x14ac:dyDescent="0.25">
      <c r="A30" s="32" t="s">
        <v>62</v>
      </c>
      <c r="B30" s="3" t="s">
        <v>61</v>
      </c>
      <c r="C30" s="2" t="s">
        <v>72</v>
      </c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">
        <f>'Budget Total'!I42/5</f>
        <v>200000</v>
      </c>
      <c r="Q30" s="2">
        <f t="shared" si="0"/>
        <v>330.03</v>
      </c>
      <c r="R30" s="2">
        <f t="shared" si="1"/>
        <v>304.88</v>
      </c>
    </row>
    <row r="31" spans="1:21" ht="66.75" customHeight="1" x14ac:dyDescent="0.25">
      <c r="A31" s="33"/>
      <c r="B31" s="3" t="s">
        <v>40</v>
      </c>
      <c r="C31" s="2" t="s">
        <v>41</v>
      </c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">
        <f>'Budget Total'!I44/5</f>
        <v>100000</v>
      </c>
      <c r="Q31" s="2">
        <f t="shared" si="0"/>
        <v>165.02</v>
      </c>
      <c r="R31" s="2">
        <f t="shared" si="1"/>
        <v>152.44</v>
      </c>
    </row>
    <row r="32" spans="1:21" ht="27.75" customHeight="1" x14ac:dyDescent="0.25">
      <c r="A32" s="14" t="s">
        <v>67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6"/>
      <c r="P32" s="13">
        <f>SUM(P30:P31)</f>
        <v>300000</v>
      </c>
      <c r="Q32" s="13">
        <f>SUM(Q30:Q31)</f>
        <v>495.04999999999995</v>
      </c>
      <c r="R32" s="13">
        <f>SUM(R30:R31)</f>
        <v>457.32</v>
      </c>
    </row>
    <row r="33" spans="1:18" ht="33" customHeight="1" x14ac:dyDescent="0.25">
      <c r="A33" s="17" t="s">
        <v>70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9"/>
      <c r="P33" s="20">
        <f>P15+P19+P22+P25+P29+P32</f>
        <v>78060000</v>
      </c>
      <c r="Q33" s="20">
        <f>Q15+Q19+Q22+Q25+Q29+Q32</f>
        <v>128811.92000000001</v>
      </c>
      <c r="R33" s="20">
        <f>R15+R19+R22+R25+R29+R32</f>
        <v>118993.9</v>
      </c>
    </row>
    <row r="34" spans="1:18" ht="34.5" customHeight="1" x14ac:dyDescent="0.25"/>
    <row r="35" spans="1:18" ht="33.75" customHeight="1" x14ac:dyDescent="0.25"/>
    <row r="36" spans="1:18" ht="34.5" customHeight="1" x14ac:dyDescent="0.25"/>
  </sheetData>
  <mergeCells count="26">
    <mergeCell ref="A29:O29"/>
    <mergeCell ref="A32:O32"/>
    <mergeCell ref="A33:O33"/>
    <mergeCell ref="A30:A31"/>
    <mergeCell ref="A22:O22"/>
    <mergeCell ref="B23:B24"/>
    <mergeCell ref="A25:O25"/>
    <mergeCell ref="B26:B28"/>
    <mergeCell ref="A26:A28"/>
    <mergeCell ref="A23:A24"/>
    <mergeCell ref="A15:O15"/>
    <mergeCell ref="A16:A18"/>
    <mergeCell ref="B16:B18"/>
    <mergeCell ref="A19:O19"/>
    <mergeCell ref="A20:A21"/>
    <mergeCell ref="B20:B21"/>
    <mergeCell ref="B10:B11"/>
    <mergeCell ref="A6:A14"/>
    <mergeCell ref="B7:B8"/>
    <mergeCell ref="B12:B13"/>
    <mergeCell ref="A2:R2"/>
    <mergeCell ref="A4:A5"/>
    <mergeCell ref="B4:B5"/>
    <mergeCell ref="C4:C5"/>
    <mergeCell ref="D4:O4"/>
    <mergeCell ref="P4:R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Budget Total</vt:lpstr>
      <vt:lpstr>2022</vt:lpstr>
      <vt:lpstr>2023</vt:lpstr>
      <vt:lpstr>2024</vt:lpstr>
      <vt:lpstr>2025</vt:lpstr>
      <vt:lpstr>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Geoges</dc:creator>
  <cp:lastModifiedBy>Tebonsso Nantia</cp:lastModifiedBy>
  <dcterms:created xsi:type="dcterms:W3CDTF">2023-05-16T14:49:26Z</dcterms:created>
  <dcterms:modified xsi:type="dcterms:W3CDTF">2023-05-24T08:24:33Z</dcterms:modified>
</cp:coreProperties>
</file>